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O1 - GPK" sheetId="2" r:id="rId2"/>
    <sheet name="ČO2.1 - VRN" sheetId="3" r:id="rId3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'ČO1 - GPK'!$C$131:$L$194</definedName>
    <definedName name="_xlnm.Print_Area" localSheetId="1">'ČO1 - GPK'!$C$4:$K$76,'ČO1 - GPK'!$C$82:$K$111,'ČO1 - GPK'!$C$117:$L$194</definedName>
    <definedName name="_xlnm.Print_Titles" localSheetId="1">'ČO1 - GPK'!$131:$131</definedName>
    <definedName name="_xlnm._FilterDatabase" localSheetId="2" hidden="1">'ČO2.1 - VRN'!$C$130:$L$144</definedName>
    <definedName name="_xlnm.Print_Area" localSheetId="2">'ČO2.1 - VRN'!$C$4:$K$76,'ČO2.1 - VRN'!$C$82:$K$110,'ČO2.1 - VRN'!$C$116:$L$144</definedName>
    <definedName name="_xlnm.Print_Titles" localSheetId="2">'ČO2.1 - VRN'!$130:$130</definedName>
  </definedNames>
  <calcPr/>
</workbook>
</file>

<file path=xl/calcChain.xml><?xml version="1.0" encoding="utf-8"?>
<calcChain xmlns="http://schemas.openxmlformats.org/spreadsheetml/2006/main">
  <c i="3" l="1" r="K43"/>
  <c r="K42"/>
  <c i="1" r="BA98"/>
  <c i="3" r="K41"/>
  <c i="1" r="AZ98"/>
  <c i="3" r="BI143"/>
  <c r="BH143"/>
  <c r="BF143"/>
  <c r="BE143"/>
  <c r="X143"/>
  <c r="V143"/>
  <c r="T143"/>
  <c r="P143"/>
  <c r="BI141"/>
  <c r="BH141"/>
  <c r="BF141"/>
  <c r="BE141"/>
  <c r="X141"/>
  <c r="V141"/>
  <c r="T141"/>
  <c r="P141"/>
  <c r="BI138"/>
  <c r="BH138"/>
  <c r="BF138"/>
  <c r="BE138"/>
  <c r="X138"/>
  <c r="V138"/>
  <c r="T138"/>
  <c r="P138"/>
  <c r="BI135"/>
  <c r="BH135"/>
  <c r="BF135"/>
  <c r="BE135"/>
  <c r="X135"/>
  <c r="V135"/>
  <c r="T135"/>
  <c r="P135"/>
  <c r="BI133"/>
  <c r="BH133"/>
  <c r="BF133"/>
  <c r="BE133"/>
  <c r="X133"/>
  <c r="V133"/>
  <c r="T133"/>
  <c r="P133"/>
  <c r="J128"/>
  <c r="F127"/>
  <c r="F125"/>
  <c r="E123"/>
  <c r="BI108"/>
  <c r="BH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4"/>
  <c r="F93"/>
  <c r="F91"/>
  <c r="E89"/>
  <c r="J23"/>
  <c r="E23"/>
  <c r="J127"/>
  <c r="J22"/>
  <c r="J20"/>
  <c r="E20"/>
  <c r="F94"/>
  <c r="J19"/>
  <c r="J14"/>
  <c r="J91"/>
  <c r="E7"/>
  <c r="E119"/>
  <c i="2" r="K43"/>
  <c r="K42"/>
  <c i="1" r="BA96"/>
  <c i="2" r="K41"/>
  <c i="1" r="AZ96"/>
  <c i="2" r="BI190"/>
  <c r="BH190"/>
  <c r="BF190"/>
  <c r="BE190"/>
  <c r="X190"/>
  <c r="V190"/>
  <c r="T190"/>
  <c r="P190"/>
  <c r="BI185"/>
  <c r="BH185"/>
  <c r="BF185"/>
  <c r="BE185"/>
  <c r="X185"/>
  <c r="V185"/>
  <c r="T185"/>
  <c r="P185"/>
  <c r="BI180"/>
  <c r="BH180"/>
  <c r="BF180"/>
  <c r="BE180"/>
  <c r="X180"/>
  <c r="V180"/>
  <c r="T180"/>
  <c r="P180"/>
  <c r="BI175"/>
  <c r="BH175"/>
  <c r="BF175"/>
  <c r="BE175"/>
  <c r="X175"/>
  <c r="V175"/>
  <c r="T175"/>
  <c r="P175"/>
  <c r="BI170"/>
  <c r="BH170"/>
  <c r="BF170"/>
  <c r="BE170"/>
  <c r="X170"/>
  <c r="V170"/>
  <c r="T170"/>
  <c r="P170"/>
  <c r="BI165"/>
  <c r="BH165"/>
  <c r="BF165"/>
  <c r="BE165"/>
  <c r="X165"/>
  <c r="V165"/>
  <c r="T165"/>
  <c r="P165"/>
  <c r="BI160"/>
  <c r="BH160"/>
  <c r="BF160"/>
  <c r="BE160"/>
  <c r="X160"/>
  <c r="V160"/>
  <c r="T160"/>
  <c r="P160"/>
  <c r="BI155"/>
  <c r="BH155"/>
  <c r="BF155"/>
  <c r="BE155"/>
  <c r="X155"/>
  <c r="V155"/>
  <c r="T155"/>
  <c r="P155"/>
  <c r="BI150"/>
  <c r="BH150"/>
  <c r="BF150"/>
  <c r="BE150"/>
  <c r="X150"/>
  <c r="V150"/>
  <c r="T150"/>
  <c r="P150"/>
  <c r="BI145"/>
  <c r="BH145"/>
  <c r="BF145"/>
  <c r="BE145"/>
  <c r="X145"/>
  <c r="V145"/>
  <c r="T145"/>
  <c r="P145"/>
  <c r="BI140"/>
  <c r="BH140"/>
  <c r="BF140"/>
  <c r="BE140"/>
  <c r="X140"/>
  <c r="V140"/>
  <c r="T140"/>
  <c r="P140"/>
  <c r="BI135"/>
  <c r="BH135"/>
  <c r="BF135"/>
  <c r="BE135"/>
  <c r="X135"/>
  <c r="V135"/>
  <c r="T135"/>
  <c r="P135"/>
  <c r="J129"/>
  <c r="F128"/>
  <c r="F126"/>
  <c r="E124"/>
  <c r="BI109"/>
  <c r="BH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4"/>
  <c r="F93"/>
  <c r="F91"/>
  <c r="E89"/>
  <c r="J23"/>
  <c r="E23"/>
  <c r="J128"/>
  <c r="J22"/>
  <c r="J20"/>
  <c r="E20"/>
  <c r="F94"/>
  <c r="J19"/>
  <c r="J14"/>
  <c r="J91"/>
  <c r="E7"/>
  <c r="E120"/>
  <c i="1" r="L90"/>
  <c r="AM90"/>
  <c r="AM89"/>
  <c r="L89"/>
  <c r="AM87"/>
  <c r="L87"/>
  <c r="L85"/>
  <c r="L84"/>
  <c i="2" r="BK175"/>
  <c r="Q170"/>
  <c i="1" r="AU95"/>
  <c i="2" r="BK145"/>
  <c r="Q190"/>
  <c r="K175"/>
  <c i="1" r="AU97"/>
  <c i="2" r="K150"/>
  <c r="BG150"/>
  <c i="3" r="R141"/>
  <c r="BK143"/>
  <c i="2" r="Q165"/>
  <c r="R165"/>
  <c r="BK185"/>
  <c r="K135"/>
  <c r="BG135"/>
  <c i="3" r="R135"/>
  <c i="2" r="R140"/>
  <c r="Q140"/>
  <c r="K160"/>
  <c r="BG160"/>
  <c i="3" r="R133"/>
  <c r="R138"/>
  <c i="2" r="Q135"/>
  <c r="Q175"/>
  <c r="K140"/>
  <c r="BG140"/>
  <c i="3" r="Q133"/>
  <c i="2" r="R175"/>
  <c r="R190"/>
  <c r="BK140"/>
  <c r="Q145"/>
  <c r="R135"/>
  <c r="Q150"/>
  <c r="K180"/>
  <c r="BG180"/>
  <c i="3" r="Q141"/>
  <c i="2" r="Q185"/>
  <c r="R185"/>
  <c r="R155"/>
  <c r="K155"/>
  <c r="BG155"/>
  <c i="3" r="Q135"/>
  <c r="BK135"/>
  <c i="2" r="R150"/>
  <c r="R160"/>
  <c r="Q155"/>
  <c r="K165"/>
  <c r="BG165"/>
  <c i="3" r="R143"/>
  <c r="K143"/>
  <c r="BK133"/>
  <c i="2" r="Q180"/>
  <c r="R180"/>
  <c r="R145"/>
  <c r="K170"/>
  <c r="BG170"/>
  <c i="3" r="Q143"/>
  <c r="K138"/>
  <c r="BG138"/>
  <c i="2" r="R170"/>
  <c r="Q160"/>
  <c r="BK190"/>
  <c i="3" r="Q138"/>
  <c r="BK141"/>
  <c i="2" l="1" r="Q134"/>
  <c r="Q133"/>
  <c r="Q132"/>
  <c r="I98"/>
  <c r="K33"/>
  <c i="1" r="AS96"/>
  <c i="2" r="R134"/>
  <c r="R133"/>
  <c r="R132"/>
  <c r="J98"/>
  <c r="K34"/>
  <c i="1" r="AT96"/>
  <c i="2" r="T134"/>
  <c r="T133"/>
  <c r="T132"/>
  <c i="1" r="AW96"/>
  <c i="3" r="X132"/>
  <c r="X131"/>
  <c r="T132"/>
  <c r="T131"/>
  <c i="1" r="AW98"/>
  <c i="2" r="X134"/>
  <c r="X133"/>
  <c r="X132"/>
  <c i="3" r="Q132"/>
  <c r="Q131"/>
  <c r="I98"/>
  <c r="K33"/>
  <c i="1" r="AS98"/>
  <c i="2" r="V134"/>
  <c r="V133"/>
  <c r="V132"/>
  <c i="3" r="V132"/>
  <c r="V131"/>
  <c r="R132"/>
  <c r="R131"/>
  <c r="J98"/>
  <c r="K34"/>
  <c i="1" r="AT98"/>
  <c i="2" r="I99"/>
  <c r="J99"/>
  <c i="3" r="J93"/>
  <c r="J125"/>
  <c r="F128"/>
  <c r="E85"/>
  <c r="BG143"/>
  <c i="2" r="E85"/>
  <c r="J93"/>
  <c r="J126"/>
  <c r="F129"/>
  <c r="BG175"/>
  <c i="1" r="AS95"/>
  <c i="2" r="BK150"/>
  <c r="BK170"/>
  <c r="K40"/>
  <c i="1" r="AY96"/>
  <c r="AT95"/>
  <c i="2" r="BK135"/>
  <c r="F39"/>
  <c i="1" r="BB96"/>
  <c r="BB95"/>
  <c r="AX95"/>
  <c r="AW95"/>
  <c i="2" r="K190"/>
  <c r="BG190"/>
  <c r="BK180"/>
  <c r="F42"/>
  <c i="1" r="BE96"/>
  <c r="BE95"/>
  <c i="2" r="K145"/>
  <c r="BG145"/>
  <c i="3" r="K39"/>
  <c i="1" r="AX98"/>
  <c r="AW97"/>
  <c r="AT97"/>
  <c i="3" r="F39"/>
  <c i="1" r="BB98"/>
  <c r="BB97"/>
  <c r="AX97"/>
  <c i="2" r="K39"/>
  <c i="1" r="AX96"/>
  <c i="2" r="K185"/>
  <c r="BG185"/>
  <c r="BK155"/>
  <c i="3" r="F42"/>
  <c i="1" r="BE98"/>
  <c r="BE97"/>
  <c r="BA97"/>
  <c r="AS97"/>
  <c i="3" r="BK138"/>
  <c r="BK132"/>
  <c r="BK131"/>
  <c r="K131"/>
  <c r="K98"/>
  <c r="K32"/>
  <c r="K108"/>
  <c r="BG108"/>
  <c r="K135"/>
  <c r="BG135"/>
  <c r="F40"/>
  <c i="1" r="BC98"/>
  <c r="BC97"/>
  <c r="AY97"/>
  <c i="2" r="BK160"/>
  <c r="BK165"/>
  <c i="3" r="F43"/>
  <c i="1" r="BF98"/>
  <c r="BF97"/>
  <c i="2" r="F43"/>
  <c i="1" r="BF96"/>
  <c r="BF95"/>
  <c r="BF94"/>
  <c r="W33"/>
  <c i="3" r="K133"/>
  <c r="BG133"/>
  <c i="2" r="F40"/>
  <c i="1" r="BC96"/>
  <c r="BC95"/>
  <c r="AY95"/>
  <c r="AU94"/>
  <c i="3" r="K40"/>
  <c i="1" r="AY98"/>
  <c i="3" r="K141"/>
  <c r="BG141"/>
  <c i="2" l="1" r="J100"/>
  <c i="3" r="J99"/>
  <c i="2" r="I100"/>
  <c i="3" r="I99"/>
  <c r="K132"/>
  <c r="K99"/>
  <c i="2" r="BK134"/>
  <c r="K134"/>
  <c r="K100"/>
  <c i="1" r="AS94"/>
  <c r="AT94"/>
  <c r="BE94"/>
  <c r="BA94"/>
  <c i="3" r="K102"/>
  <c r="K110"/>
  <c i="1" r="BB94"/>
  <c r="W29"/>
  <c r="BC94"/>
  <c r="AY94"/>
  <c r="AK30"/>
  <c r="AV95"/>
  <c r="AW94"/>
  <c r="BA95"/>
  <c r="AV97"/>
  <c i="3" r="F41"/>
  <c i="1" r="BD98"/>
  <c r="BD97"/>
  <c r="AZ97"/>
  <c r="AV96"/>
  <c r="AV98"/>
  <c i="3" l="1" r="K35"/>
  <c i="2" r="BK133"/>
  <c r="K133"/>
  <c r="K99"/>
  <c i="1" r="W32"/>
  <c i="3" r="K36"/>
  <c i="1" r="AG98"/>
  <c r="AG97"/>
  <c r="W30"/>
  <c r="AX94"/>
  <c r="AK29"/>
  <c i="3" l="1" r="K45"/>
  <c i="1" r="AN98"/>
  <c i="2" r="BK132"/>
  <c r="K132"/>
  <c r="K98"/>
  <c r="K32"/>
  <c i="1" r="AN97"/>
  <c i="2" r="K109"/>
  <c r="BG109"/>
  <c r="F41"/>
  <c i="1" r="BD96"/>
  <c r="BD95"/>
  <c r="BD94"/>
  <c r="W31"/>
  <c r="AV94"/>
  <c l="1" r="AZ95"/>
  <c i="2" r="K103"/>
  <c r="K111"/>
  <c i="1" r="AZ94"/>
  <c i="2" l="1" r="K35"/>
  <c r="K36"/>
  <c i="1" r="AG96"/>
  <c r="AN96"/>
  <c i="2" l="1" r="K45"/>
  <c i="1" r="AG95"/>
  <c r="AG94"/>
  <c r="AK26"/>
  <c r="AK35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<sst xmlns="http://schemas.openxmlformats.org/spreadsheetml/2006/main">
  <si>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</si>
  <si>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</si>
  <si>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</si>
  <si>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</si>
  <si>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</si>
  <si>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</si>
  <si>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{864a724f-21fe-4943-99fc-1f4588f19777}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</si>
  <si>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</si>
  <si>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</si>
  <si>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</si>
  <si>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</si>
  <si>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</si>
  <si>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</si>
  <si>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</si>
  <si>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</si>
  <si>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650230012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</si>
  <si>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</si>
  <si>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</si>
  <si>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 parametrů koleje 2024 - 2025 u ST Most</t>
  </si>
  <si>
    <t>KSO:</t>
  </si>
  <si>
    <t>CC-CZ:</t>
  </si>
  <si>
    <t>Místo:</t>
  </si>
  <si>
    <t xml:space="preserve"> </t>
  </si>
  <si>
    <t>Datum:</t>
  </si>
  <si>
    <t>5. 1. 2024</t>
  </si>
  <si>
    <t>Zadavatel:</t>
  </si>
  <si>
    <t>IČ:</t>
  </si>
  <si>
    <t>Správa železnic s.o. - OŘ UNL, ST Most</t>
  </si>
  <si>
    <t>DIČ:</t>
  </si>
  <si>
    <t>Uchazeč:</t>
  </si>
  <si>
    <t>Vyplň údaj</t>
  </si>
  <si>
    <t>Projektant:</t>
  </si>
  <si>
    <t>Zpracovatel:</t>
  </si>
  <si>
    <t>Andrea Palatková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</si>
  <si>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</si>
  <si>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</si>
  <si>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</si>
  <si>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</si>
  <si>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</si>
  <si>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</si>
  <si>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</si>
  <si>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</si>
  <si>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</si>
  <si>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</si>
  <si>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</si>
  <si>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</si>
  <si>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</si>
  <si>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</si>
  <si>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</si>
  <si>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</si>
  <si>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</si>
  <si>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</si>
  <si>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</si>
  <si>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</si>
  <si>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</si>
  <si>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</si>
  <si>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</si>
  <si>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</si>
  <si>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</si>
  <si>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</si>
  <si>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</si>
  <si>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</si>
  <si>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</si>
  <si>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</si>
  <si>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</si>
  <si>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</si>
  <si>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</si>
  <si>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</si>
  <si>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</si>
  <si>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</si>
  <si>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</si>
  <si>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</si>
  <si>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</si>
  <si>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</si>
  <si>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</si>
  <si>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</si>
  <si>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</si>
  <si>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</si>
  <si>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</si>
  <si>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</si>
  <si>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</si>
  <si>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O1</t>
  </si>
  <si>
    <t>GPK</t>
  </si>
  <si>
    <t>STA</t>
  </si>
  <si>
    <t>1</t>
  </si>
  <si>
    <t>{27fc6edf-a410-4807-b318-501d758db64b}</t>
  </si>
  <si>
    <t>2</t>
  </si>
  <si>
    <t>/</t>
  </si>
  <si>
    <t>ČO1</t>
  </si>
  <si>
    <t>Soupis</t>
  </si>
  <si>
    <t>{3a9e3784-f65b-4e41-bc02-73e51cf38778}</t>
  </si>
  <si>
    <t>O2</t>
  </si>
  <si>
    <t>Vedlejší rozpočtové náklady</t>
  </si>
  <si>
    <t>{4f3ff6ef-2a85-4fec-820b-fb05f94a3c69}</t>
  </si>
  <si>
    <t>ČO2.1</t>
  </si>
  <si>
    <t>VRN</t>
  </si>
  <si>
    <t>{9b99f252-3771-4690-ba9a-730f1f523bb3}</t>
  </si>
  <si>
    <t>KRYCÍ LIST SOUPISU PRACÍ</t>
  </si>
  <si>
    <t>Objekt:</t>
  </si>
  <si>
    <t>O1 - GPK</t>
  </si>
  <si>
    <t>Soupis:</t>
  </si>
  <si>
    <t>ČO1 - GPK</t>
  </si>
  <si>
    <t>Náklady z rozpočtu</t>
  </si>
  <si>
    <t>Materiál</t>
  </si>
  <si>
    <t>Montáž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</si>
  <si>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</si>
  <si>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</si>
  <si>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</si>
  <si>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</si>
  <si>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</si>
  <si>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</si>
  <si>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</si>
  <si>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</si>
  <si>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</si>
  <si>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5 - Komunikace pozemní</t>
  </si>
  <si>
    <t>2) Ostatní náklady</t>
  </si>
  <si>
    <t>Zařízení staveniště</t>
  </si>
  <si>
    <t>4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</si>
  <si>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</si>
  <si>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</si>
  <si>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</si>
  <si>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</si>
  <si>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</si>
  <si>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</si>
  <si>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</si>
  <si>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</si>
  <si>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</si>
  <si>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</si>
  <si>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</si>
  <si>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</si>
  <si>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</si>
  <si>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</si>
  <si>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</si>
  <si>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</si>
  <si>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</si>
  <si>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</si>
  <si>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</si>
  <si>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</si>
  <si>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</si>
  <si>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</si>
  <si>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</si>
  <si>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</si>
  <si>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</si>
  <si>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</si>
  <si>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</si>
  <si>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</si>
  <si>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</si>
  <si>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</si>
  <si>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</si>
  <si>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</si>
  <si>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</si>
  <si>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</si>
  <si>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2024</t>
  </si>
  <si>
    <t>234317312</t>
  </si>
  <si>
    <t>PP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</si>
  <si>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</si>
  <si>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PSC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</si>
  <si>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</si>
  <si>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VV</t>
  </si>
  <si>
    <t>6300</t>
  </si>
  <si>
    <t>Součet</t>
  </si>
  <si>
    <t>5905105040</t>
  </si>
  <si>
    <t>Doplnění KL kamenivem souvisle strojně ve výhybce</t>
  </si>
  <si>
    <t>902938457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</si>
  <si>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</si>
  <si>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570</t>
  </si>
  <si>
    <t>3</t>
  </si>
  <si>
    <t>5905110010</t>
  </si>
  <si>
    <t>Snížení KL pod patou kolejnice v koleji</t>
  </si>
  <si>
    <t>km</t>
  </si>
  <si>
    <t>-1585531123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</si>
  <si>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</si>
  <si>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 2. V cenách nejsou obsaženy náklady na doplnění a dodávku kameniva.</t>
  </si>
  <si>
    <t>30,547</t>
  </si>
  <si>
    <t>5905110020</t>
  </si>
  <si>
    <t>Snížení KL pod patou kolejnice ve výhybce</t>
  </si>
  <si>
    <t>m</t>
  </si>
  <si>
    <t>-134361150</t>
  </si>
  <si>
    <t>Snížení KL pod patou kolejnice ve výhybce Poznámka: 1. V cenách jsou započteny náklady na snížení KL pod patou kolejnice ručně vidlemi. 2. V cenách nejsou obsaženy náklady na doplnění a dodávku kameniva.</t>
  </si>
  <si>
    <t>2932,96</t>
  </si>
  <si>
    <t>5909031010</t>
  </si>
  <si>
    <t>Úprava GPK koleje směrové a výškové uspořádání pražce dřevěné nebo ocelové</t>
  </si>
  <si>
    <t>-1634079680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</si>
  <si>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</si>
  <si>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</si>
  <si>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0,980</t>
  </si>
  <si>
    <t>6</t>
  </si>
  <si>
    <t>5909031020</t>
  </si>
  <si>
    <t>Úprava GPK koleje směrové a výškové uspořádání pražce betonové</t>
  </si>
  <si>
    <t>210220277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</si>
  <si>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</si>
  <si>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5,717</t>
  </si>
  <si>
    <t>7</t>
  </si>
  <si>
    <t>5909032010</t>
  </si>
  <si>
    <t>Přesná úprava GPK koleje směrové a výškové uspořádání pražce dřevěné nebo ocelové</t>
  </si>
  <si>
    <t>2032883953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</si>
  <si>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</si>
  <si>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</si>
  <si>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3,68</t>
  </si>
  <si>
    <t>8</t>
  </si>
  <si>
    <t>5909032020</t>
  </si>
  <si>
    <t>Přesná úprava GPK koleje směrové a výškové uspořádání pražce betonové</t>
  </si>
  <si>
    <t>-612728266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</si>
  <si>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</si>
  <si>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90,533</t>
  </si>
  <si>
    <t>9</t>
  </si>
  <si>
    <t>5909041010</t>
  </si>
  <si>
    <t>Úprava GPK výhybky směrové a výškové uspořádání pražce dřevěné nebo ocelové</t>
  </si>
  <si>
    <t>301891535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</si>
  <si>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</si>
  <si>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</si>
  <si>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4387,716</t>
  </si>
  <si>
    <t>10</t>
  </si>
  <si>
    <t>5909041020</t>
  </si>
  <si>
    <t>Úprava GPK výhybky směrové a výškové uspořádání pražce betonové</t>
  </si>
  <si>
    <t>395080225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</si>
  <si>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</si>
  <si>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1095,331</t>
  </si>
  <si>
    <t>11</t>
  </si>
  <si>
    <t>5909050020</t>
  </si>
  <si>
    <t>Stabilizace kolejového lože koleje stávajícího</t>
  </si>
  <si>
    <t>-1032170673</t>
  </si>
  <si>
    <t>Stabilizace kolejového lože koleje stávajícího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</si>
  <si>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</si>
  <si>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14,271</t>
  </si>
  <si>
    <t>M</t>
  </si>
  <si>
    <t>5955101005</t>
  </si>
  <si>
    <t>Kamenivo drcené štěrk frakce 31,5/63 (32/63) třídy min. BII</t>
  </si>
  <si>
    <t>t</t>
  </si>
  <si>
    <t>86019800</t>
  </si>
  <si>
    <t>570*1,65</t>
  </si>
  <si>
    <t>6300*1,65</t>
  </si>
  <si>
    <t>O2 - Vedlejší rozpočtové náklady</t>
  </si>
  <si>
    <t>ČO2.1 - VRN</t>
  </si>
  <si>
    <t>VRN - Vedlejší rozpočtové náklady</t>
  </si>
  <si>
    <t>011101001</t>
  </si>
  <si>
    <t>Finanční náklady pojistné</t>
  </si>
  <si>
    <t>%</t>
  </si>
  <si>
    <t>-514274269</t>
  </si>
  <si>
    <t>022111001</t>
  </si>
  <si>
    <t>Geodetické práce Měření prostorové polohy koleje zaměřením APK trať jednokolejná</t>
  </si>
  <si>
    <t>283445817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</si>
  <si>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</si>
  <si>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</si>
  <si>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</si>
  <si>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</t>
  </si>
  <si>
    <t>1310611115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</si>
  <si>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</si>
  <si>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</si>
  <si>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</si>
  <si>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124542746</t>
  </si>
  <si>
    <t>033121001</t>
  </si>
  <si>
    <t>Provozní vlivy Rušení prací železničním provozem širá trať nebo dopravny s kolejovým rozvětvením s počtem vlaků za směnu 8,5 hod. do 25</t>
  </si>
  <si>
    <t>-1542499386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</si>
</sst>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G28" s="30"/>
    </row>
    <row r="29" hidden="1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hidden="1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s="3" customFormat="1" ht="14.4" customHeight="1">
      <c r="A31" s="3"/>
      <c r="B31" s="45"/>
      <c r="C31" s="46"/>
      <c r="D31" s="51" t="s">
        <v>39</v>
      </c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50</v>
      </c>
      <c r="AI60" s="41"/>
      <c r="AJ60" s="41"/>
      <c r="AK60" s="41"/>
      <c r="AL60" s="41"/>
      <c r="AM60" s="64" t="s">
        <v>51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50</v>
      </c>
      <c r="AI75" s="41"/>
      <c r="AJ75" s="41"/>
      <c r="AK75" s="41"/>
      <c r="AL75" s="41"/>
      <c r="AM75" s="64" t="s">
        <v>51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G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G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70"/>
      <c r="C84" s="31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650230012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geometrický parametrů koleje 2024 - 2025 u ST Most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9" t="str">
        <f>IF(AN8= "","",AN8)</f>
        <v>5. 1. 2024</v>
      </c>
      <c r="AN87" s="79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>Správa železnic s.o. - OŘ UNL, ST Most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80" t="str">
        <f>IF(E20="","",E20)</f>
        <v>Andrea Palatková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7"/>
    </row>
    <row r="92" s="2" customFormat="1" ht="29.28" customHeight="1">
      <c r="A92" s="37"/>
      <c r="B92" s="38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3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1" t="s">
        <v>72</v>
      </c>
      <c r="BE92" s="101" t="s">
        <v>73</v>
      </c>
      <c r="BF92" s="102" t="s">
        <v>74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7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ROUND(AG95+AG97,2)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ROUND(AS95+AS97,2)</f>
        <v>0</v>
      </c>
      <c r="AT94" s="114">
        <f>ROUND(AT95+AT97,2)</f>
        <v>0</v>
      </c>
      <c r="AU94" s="115">
        <f>ROUND(AU95+AU97,2)</f>
        <v>0</v>
      </c>
      <c r="AV94" s="115">
        <f>ROUND(SUM(AX94:AY94),2)</f>
        <v>0</v>
      </c>
      <c r="AW94" s="116">
        <f>ROUND(AW95+AW97,5)</f>
        <v>0</v>
      </c>
      <c r="AX94" s="115">
        <f>ROUND(BB94*L29,2)</f>
        <v>0</v>
      </c>
      <c r="AY94" s="115">
        <f>ROUND(BC94*L30,2)</f>
        <v>0</v>
      </c>
      <c r="AZ94" s="115">
        <f>ROUND(BD94*L29,2)</f>
        <v>0</v>
      </c>
      <c r="BA94" s="115">
        <f>ROUND(BE94*L30,2)</f>
        <v>0</v>
      </c>
      <c r="BB94" s="115">
        <f>ROUND(BB95+BB97,2)</f>
        <v>0</v>
      </c>
      <c r="BC94" s="115">
        <f>ROUND(BC95+BC97,2)</f>
        <v>0</v>
      </c>
      <c r="BD94" s="115">
        <f>ROUND(BD95+BD97,2)</f>
        <v>0</v>
      </c>
      <c r="BE94" s="115">
        <f>ROUND(BE95+BE97,2)</f>
        <v>0</v>
      </c>
      <c r="BF94" s="117">
        <f>ROUND(BF95+BF97,2)</f>
        <v>0</v>
      </c>
      <c r="BG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6</v>
      </c>
      <c r="BX94" s="118" t="s">
        <v>80</v>
      </c>
      <c r="CL94" s="118" t="s">
        <v>1</v>
      </c>
    </row>
    <row r="95" s="7" customFormat="1" ht="16.5" customHeight="1">
      <c r="A95" s="7"/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SUM(AG95,AV95)</f>
        <v>0</v>
      </c>
      <c r="AO95" s="123"/>
      <c r="AP95" s="123"/>
      <c r="AQ95" s="126" t="s">
        <v>83</v>
      </c>
      <c r="AR95" s="127"/>
      <c r="AS95" s="128">
        <f>ROUND(AS96,2)</f>
        <v>0</v>
      </c>
      <c r="AT95" s="129">
        <f>ROUND(AT96,2)</f>
        <v>0</v>
      </c>
      <c r="AU95" s="130">
        <f>ROUND(AU96,2)</f>
        <v>0</v>
      </c>
      <c r="AV95" s="130">
        <f>ROUND(SUM(AX95:AY95),2)</f>
        <v>0</v>
      </c>
      <c r="AW95" s="131">
        <f>ROUND(AW96,5)</f>
        <v>0</v>
      </c>
      <c r="AX95" s="130">
        <f>ROUND(BB95*L29,2)</f>
        <v>0</v>
      </c>
      <c r="AY95" s="130">
        <f>ROUND(BC95*L30,2)</f>
        <v>0</v>
      </c>
      <c r="AZ95" s="130">
        <f>ROUND(BD95*L29,2)</f>
        <v>0</v>
      </c>
      <c r="BA95" s="130">
        <f>ROUND(BE95*L30,2)</f>
        <v>0</v>
      </c>
      <c r="BB95" s="130">
        <f>ROUND(BB96,2)</f>
        <v>0</v>
      </c>
      <c r="BC95" s="130">
        <f>ROUND(BC96,2)</f>
        <v>0</v>
      </c>
      <c r="BD95" s="130">
        <f>ROUND(BD96,2)</f>
        <v>0</v>
      </c>
      <c r="BE95" s="130">
        <f>ROUND(BE96,2)</f>
        <v>0</v>
      </c>
      <c r="BF95" s="132">
        <f>ROUND(BF96,2)</f>
        <v>0</v>
      </c>
      <c r="BG95" s="7"/>
      <c r="BS95" s="133" t="s">
        <v>76</v>
      </c>
      <c r="BT95" s="133" t="s">
        <v>84</v>
      </c>
      <c r="BU95" s="133" t="s">
        <v>78</v>
      </c>
      <c r="BV95" s="133" t="s">
        <v>79</v>
      </c>
      <c r="BW95" s="133" t="s">
        <v>85</v>
      </c>
      <c r="BX95" s="133" t="s">
        <v>6</v>
      </c>
      <c r="CL95" s="133" t="s">
        <v>1</v>
      </c>
      <c r="CM95" s="133" t="s">
        <v>86</v>
      </c>
    </row>
    <row r="96" s="4" customFormat="1" ht="16.5" customHeight="1">
      <c r="A96" s="134" t="s">
        <v>87</v>
      </c>
      <c r="B96" s="70"/>
      <c r="C96" s="135"/>
      <c r="D96" s="135"/>
      <c r="E96" s="136" t="s">
        <v>88</v>
      </c>
      <c r="F96" s="136"/>
      <c r="G96" s="136"/>
      <c r="H96" s="136"/>
      <c r="I96" s="136"/>
      <c r="J96" s="135"/>
      <c r="K96" s="136" t="s">
        <v>82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'ČO1 - GPK'!K36</f>
        <v>0</v>
      </c>
      <c r="AH96" s="135"/>
      <c r="AI96" s="135"/>
      <c r="AJ96" s="135"/>
      <c r="AK96" s="135"/>
      <c r="AL96" s="135"/>
      <c r="AM96" s="135"/>
      <c r="AN96" s="137">
        <f>SUM(AG96,AV96)</f>
        <v>0</v>
      </c>
      <c r="AO96" s="135"/>
      <c r="AP96" s="135"/>
      <c r="AQ96" s="138" t="s">
        <v>89</v>
      </c>
      <c r="AR96" s="72"/>
      <c r="AS96" s="139">
        <f>'ČO1 - GPK'!K33</f>
        <v>0</v>
      </c>
      <c r="AT96" s="140">
        <f>'ČO1 - GPK'!K34</f>
        <v>0</v>
      </c>
      <c r="AU96" s="140">
        <v>0</v>
      </c>
      <c r="AV96" s="140">
        <f>ROUND(SUM(AX96:AY96),2)</f>
        <v>0</v>
      </c>
      <c r="AW96" s="141">
        <f>'ČO1 - GPK'!T132</f>
        <v>0</v>
      </c>
      <c r="AX96" s="140">
        <f>'ČO1 - GPK'!K39</f>
        <v>0</v>
      </c>
      <c r="AY96" s="140">
        <f>'ČO1 - GPK'!K40</f>
        <v>0</v>
      </c>
      <c r="AZ96" s="140">
        <f>'ČO1 - GPK'!K41</f>
        <v>0</v>
      </c>
      <c r="BA96" s="140">
        <f>'ČO1 - GPK'!K42</f>
        <v>0</v>
      </c>
      <c r="BB96" s="140">
        <f>'ČO1 - GPK'!F39</f>
        <v>0</v>
      </c>
      <c r="BC96" s="140">
        <f>'ČO1 - GPK'!F40</f>
        <v>0</v>
      </c>
      <c r="BD96" s="140">
        <f>'ČO1 - GPK'!F41</f>
        <v>0</v>
      </c>
      <c r="BE96" s="140">
        <f>'ČO1 - GPK'!F42</f>
        <v>0</v>
      </c>
      <c r="BF96" s="142">
        <f>'ČO1 - GPK'!F43</f>
        <v>0</v>
      </c>
      <c r="BG96" s="4"/>
      <c r="BT96" s="143" t="s">
        <v>86</v>
      </c>
      <c r="BV96" s="143" t="s">
        <v>79</v>
      </c>
      <c r="BW96" s="143" t="s">
        <v>90</v>
      </c>
      <c r="BX96" s="143" t="s">
        <v>85</v>
      </c>
      <c r="CL96" s="143" t="s">
        <v>1</v>
      </c>
    </row>
    <row r="97" s="7" customFormat="1" ht="16.5" customHeight="1">
      <c r="A97" s="7"/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ROUND(AG98,2)</f>
        <v>0</v>
      </c>
      <c r="AH97" s="123"/>
      <c r="AI97" s="123"/>
      <c r="AJ97" s="123"/>
      <c r="AK97" s="123"/>
      <c r="AL97" s="123"/>
      <c r="AM97" s="123"/>
      <c r="AN97" s="125">
        <f>SUM(AG97,AV97)</f>
        <v>0</v>
      </c>
      <c r="AO97" s="123"/>
      <c r="AP97" s="123"/>
      <c r="AQ97" s="126" t="s">
        <v>83</v>
      </c>
      <c r="AR97" s="127"/>
      <c r="AS97" s="128">
        <f>ROUND(AS98,2)</f>
        <v>0</v>
      </c>
      <c r="AT97" s="129">
        <f>ROUND(AT98,2)</f>
        <v>0</v>
      </c>
      <c r="AU97" s="130">
        <f>ROUND(AU98,2)</f>
        <v>0</v>
      </c>
      <c r="AV97" s="130">
        <f>ROUND(SUM(AX97:AY97),2)</f>
        <v>0</v>
      </c>
      <c r="AW97" s="131">
        <f>ROUND(AW98,5)</f>
        <v>0</v>
      </c>
      <c r="AX97" s="130">
        <f>ROUND(BB97*L29,2)</f>
        <v>0</v>
      </c>
      <c r="AY97" s="130">
        <f>ROUND(BC97*L30,2)</f>
        <v>0</v>
      </c>
      <c r="AZ97" s="130">
        <f>ROUND(BD97*L29,2)</f>
        <v>0</v>
      </c>
      <c r="BA97" s="130">
        <f>ROUND(BE97*L30,2)</f>
        <v>0</v>
      </c>
      <c r="BB97" s="130">
        <f>ROUND(BB98,2)</f>
        <v>0</v>
      </c>
      <c r="BC97" s="130">
        <f>ROUND(BC98,2)</f>
        <v>0</v>
      </c>
      <c r="BD97" s="130">
        <f>ROUND(BD98,2)</f>
        <v>0</v>
      </c>
      <c r="BE97" s="130">
        <f>ROUND(BE98,2)</f>
        <v>0</v>
      </c>
      <c r="BF97" s="132">
        <f>ROUND(BF98,2)</f>
        <v>0</v>
      </c>
      <c r="BG97" s="7"/>
      <c r="BS97" s="133" t="s">
        <v>76</v>
      </c>
      <c r="BT97" s="133" t="s">
        <v>84</v>
      </c>
      <c r="BU97" s="133" t="s">
        <v>78</v>
      </c>
      <c r="BV97" s="133" t="s">
        <v>79</v>
      </c>
      <c r="BW97" s="133" t="s">
        <v>93</v>
      </c>
      <c r="BX97" s="133" t="s">
        <v>6</v>
      </c>
      <c r="CL97" s="133" t="s">
        <v>1</v>
      </c>
      <c r="CM97" s="133" t="s">
        <v>86</v>
      </c>
    </row>
    <row r="98" s="4" customFormat="1" ht="16.5" customHeight="1">
      <c r="A98" s="134" t="s">
        <v>87</v>
      </c>
      <c r="B98" s="70"/>
      <c r="C98" s="135"/>
      <c r="D98" s="135"/>
      <c r="E98" s="136" t="s">
        <v>94</v>
      </c>
      <c r="F98" s="136"/>
      <c r="G98" s="136"/>
      <c r="H98" s="136"/>
      <c r="I98" s="136"/>
      <c r="J98" s="135"/>
      <c r="K98" s="136" t="s">
        <v>95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'ČO2.1 - VRN'!K36</f>
        <v>0</v>
      </c>
      <c r="AH98" s="135"/>
      <c r="AI98" s="135"/>
      <c r="AJ98" s="135"/>
      <c r="AK98" s="135"/>
      <c r="AL98" s="135"/>
      <c r="AM98" s="135"/>
      <c r="AN98" s="137">
        <f>SUM(AG98,AV98)</f>
        <v>0</v>
      </c>
      <c r="AO98" s="135"/>
      <c r="AP98" s="135"/>
      <c r="AQ98" s="138" t="s">
        <v>89</v>
      </c>
      <c r="AR98" s="72"/>
      <c r="AS98" s="144">
        <f>'ČO2.1 - VRN'!K33</f>
        <v>0</v>
      </c>
      <c r="AT98" s="145">
        <f>'ČO2.1 - VRN'!K34</f>
        <v>0</v>
      </c>
      <c r="AU98" s="145">
        <v>0</v>
      </c>
      <c r="AV98" s="145">
        <f>ROUND(SUM(AX98:AY98),2)</f>
        <v>0</v>
      </c>
      <c r="AW98" s="146">
        <f>'ČO2.1 - VRN'!T131</f>
        <v>0</v>
      </c>
      <c r="AX98" s="145">
        <f>'ČO2.1 - VRN'!K39</f>
        <v>0</v>
      </c>
      <c r="AY98" s="145">
        <f>'ČO2.1 - VRN'!K40</f>
        <v>0</v>
      </c>
      <c r="AZ98" s="145">
        <f>'ČO2.1 - VRN'!K41</f>
        <v>0</v>
      </c>
      <c r="BA98" s="145">
        <f>'ČO2.1 - VRN'!K42</f>
        <v>0</v>
      </c>
      <c r="BB98" s="145">
        <f>'ČO2.1 - VRN'!F39</f>
        <v>0</v>
      </c>
      <c r="BC98" s="145">
        <f>'ČO2.1 - VRN'!F40</f>
        <v>0</v>
      </c>
      <c r="BD98" s="145">
        <f>'ČO2.1 - VRN'!F41</f>
        <v>0</v>
      </c>
      <c r="BE98" s="145">
        <f>'ČO2.1 - VRN'!F42</f>
        <v>0</v>
      </c>
      <c r="BF98" s="147">
        <f>'ČO2.1 - VRN'!F43</f>
        <v>0</v>
      </c>
      <c r="BG98" s="4"/>
      <c r="BT98" s="143" t="s">
        <v>86</v>
      </c>
      <c r="BV98" s="143" t="s">
        <v>79</v>
      </c>
      <c r="BW98" s="143" t="s">
        <v>96</v>
      </c>
      <c r="BX98" s="143" t="s">
        <v>93</v>
      </c>
      <c r="CL98" s="143" t="s">
        <v>1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</row>
    <row r="100" s="2" customFormat="1" ht="6.96" customHeight="1">
      <c r="A100" s="37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</row>
  </sheetData>
  <sheetProtection sheet="1" formatColumns="0" formatRows="0" objects="1" scenarios="1" spinCount="100000" saltValue="RY+BkEBT2qZmyrYHZY0nP7OALrmuRqYhIkyV1ZzWLj+2UPm2dYczzua+ZDSn5zMyBAtz/xenZDuEEypItHDqZw==" hashValue="kBeOqSStXkPaYFIxkR1QrkV52+NuCckGBgA/84EK/goufBRcR2YXwyRe0d9/WNQEPbmW6u+Ft8lPDvpZaRCOu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</mergeCells>
  <hyperlinks>
    <hyperlink ref="A96" location="'ČO1 - GPK'!C2" display="/"/>
    <hyperlink ref="A98" location="'ČO2.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9"/>
      <c r="AT3" s="16" t="s">
        <v>86</v>
      </c>
    </row>
    <row r="4" s="1" customFormat="1" ht="24.96" customHeight="1">
      <c r="B4" s="19"/>
      <c r="D4" s="150" t="s">
        <v>97</v>
      </c>
      <c r="M4" s="19"/>
      <c r="N4" s="151" t="s">
        <v>11</v>
      </c>
      <c r="AT4" s="16" t="s">
        <v>5</v>
      </c>
    </row>
    <row r="5" s="1" customFormat="1" ht="6.96" customHeight="1">
      <c r="B5" s="19"/>
      <c r="M5" s="19"/>
    </row>
    <row r="6" s="1" customFormat="1" ht="12" customHeight="1">
      <c r="B6" s="19"/>
      <c r="D6" s="152" t="s">
        <v>17</v>
      </c>
      <c r="M6" s="19"/>
    </row>
    <row r="7" s="1" customFormat="1" ht="16.5" customHeight="1">
      <c r="B7" s="19"/>
      <c r="E7" s="153" t="str">
        <f>'Rekapitulace stavby'!K6</f>
        <v>Oprava geometrický parametrů koleje 2024 - 2025 u ST Most</v>
      </c>
      <c r="F7" s="152"/>
      <c r="G7" s="152"/>
      <c r="H7" s="152"/>
      <c r="M7" s="19"/>
    </row>
    <row r="8" s="1" customFormat="1" ht="12" customHeight="1">
      <c r="B8" s="19"/>
      <c r="D8" s="152" t="s">
        <v>98</v>
      </c>
      <c r="M8" s="19"/>
    </row>
    <row r="9" s="2" customFormat="1" ht="16.5" customHeight="1">
      <c r="A9" s="37"/>
      <c r="B9" s="43"/>
      <c r="C9" s="37"/>
      <c r="D9" s="37"/>
      <c r="E9" s="153" t="s">
        <v>99</v>
      </c>
      <c r="F9" s="37"/>
      <c r="G9" s="37"/>
      <c r="H9" s="37"/>
      <c r="I9" s="37"/>
      <c r="J9" s="37"/>
      <c r="K9" s="37"/>
      <c r="L9" s="37"/>
      <c r="M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52" t="s">
        <v>100</v>
      </c>
      <c r="E10" s="37"/>
      <c r="F10" s="37"/>
      <c r="G10" s="37"/>
      <c r="H10" s="37"/>
      <c r="I10" s="37"/>
      <c r="J10" s="37"/>
      <c r="K10" s="37"/>
      <c r="L10" s="37"/>
      <c r="M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4" t="s">
        <v>101</v>
      </c>
      <c r="F11" s="37"/>
      <c r="G11" s="37"/>
      <c r="H11" s="37"/>
      <c r="I11" s="37"/>
      <c r="J11" s="37"/>
      <c r="K11" s="37"/>
      <c r="L11" s="37"/>
      <c r="M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52" t="s">
        <v>19</v>
      </c>
      <c r="E13" s="37"/>
      <c r="F13" s="143" t="s">
        <v>1</v>
      </c>
      <c r="G13" s="37"/>
      <c r="H13" s="37"/>
      <c r="I13" s="152" t="s">
        <v>20</v>
      </c>
      <c r="J13" s="143" t="s">
        <v>1</v>
      </c>
      <c r="K13" s="37"/>
      <c r="L13" s="37"/>
      <c r="M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2" t="s">
        <v>21</v>
      </c>
      <c r="E14" s="37"/>
      <c r="F14" s="143" t="s">
        <v>22</v>
      </c>
      <c r="G14" s="37"/>
      <c r="H14" s="37"/>
      <c r="I14" s="152" t="s">
        <v>23</v>
      </c>
      <c r="J14" s="155" t="str">
        <f>'Rekapitulace stavby'!AN8</f>
        <v>5. 1. 2024</v>
      </c>
      <c r="K14" s="37"/>
      <c r="L14" s="37"/>
      <c r="M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2" t="s">
        <v>25</v>
      </c>
      <c r="E16" s="37"/>
      <c r="F16" s="37"/>
      <c r="G16" s="37"/>
      <c r="H16" s="37"/>
      <c r="I16" s="152" t="s">
        <v>26</v>
      </c>
      <c r="J16" s="143" t="s">
        <v>1</v>
      </c>
      <c r="K16" s="37"/>
      <c r="L16" s="37"/>
      <c r="M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3" t="s">
        <v>27</v>
      </c>
      <c r="F17" s="37"/>
      <c r="G17" s="37"/>
      <c r="H17" s="37"/>
      <c r="I17" s="152" t="s">
        <v>28</v>
      </c>
      <c r="J17" s="143" t="s">
        <v>1</v>
      </c>
      <c r="K17" s="37"/>
      <c r="L17" s="37"/>
      <c r="M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52" t="s">
        <v>29</v>
      </c>
      <c r="E19" s="37"/>
      <c r="F19" s="37"/>
      <c r="G19" s="37"/>
      <c r="H19" s="37"/>
      <c r="I19" s="152" t="s">
        <v>26</v>
      </c>
      <c r="J19" s="32" t="str">
        <f>'Rekapitulace stavby'!AN13</f>
        <v>Vyplň údaj</v>
      </c>
      <c r="K19" s="37"/>
      <c r="L19" s="37"/>
      <c r="M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3"/>
      <c r="G20" s="143"/>
      <c r="H20" s="143"/>
      <c r="I20" s="152" t="s">
        <v>28</v>
      </c>
      <c r="J20" s="32" t="str">
        <f>'Rekapitulace stavby'!AN14</f>
        <v>Vyplň údaj</v>
      </c>
      <c r="K20" s="37"/>
      <c r="L20" s="37"/>
      <c r="M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52" t="s">
        <v>31</v>
      </c>
      <c r="E22" s="37"/>
      <c r="F22" s="37"/>
      <c r="G22" s="37"/>
      <c r="H22" s="37"/>
      <c r="I22" s="152" t="s">
        <v>26</v>
      </c>
      <c r="J22" s="143" t="str">
        <f>IF('Rekapitulace stavby'!AN16="","",'Rekapitulace stavby'!AN16)</f>
        <v/>
      </c>
      <c r="K22" s="37"/>
      <c r="L22" s="37"/>
      <c r="M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3" t="str">
        <f>IF('Rekapitulace stavby'!E17="","",'Rekapitulace stavby'!E17)</f>
        <v xml:space="preserve"> </v>
      </c>
      <c r="F23" s="37"/>
      <c r="G23" s="37"/>
      <c r="H23" s="37"/>
      <c r="I23" s="152" t="s">
        <v>28</v>
      </c>
      <c r="J23" s="143" t="str">
        <f>IF('Rekapitulace stavby'!AN17="","",'Rekapitulace stavby'!AN17)</f>
        <v/>
      </c>
      <c r="K23" s="37"/>
      <c r="L23" s="37"/>
      <c r="M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2" t="s">
        <v>26</v>
      </c>
      <c r="J25" s="143" t="s">
        <v>1</v>
      </c>
      <c r="K25" s="37"/>
      <c r="L25" s="37"/>
      <c r="M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3" t="s">
        <v>33</v>
      </c>
      <c r="F26" s="37"/>
      <c r="G26" s="37"/>
      <c r="H26" s="37"/>
      <c r="I26" s="152" t="s">
        <v>28</v>
      </c>
      <c r="J26" s="143" t="s">
        <v>1</v>
      </c>
      <c r="K26" s="37"/>
      <c r="L26" s="37"/>
      <c r="M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37"/>
      <c r="J28" s="37"/>
      <c r="K28" s="37"/>
      <c r="L28" s="37"/>
      <c r="M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143" t="s">
        <v>102</v>
      </c>
      <c r="E32" s="37"/>
      <c r="F32" s="37"/>
      <c r="G32" s="37"/>
      <c r="H32" s="37"/>
      <c r="I32" s="37"/>
      <c r="J32" s="37"/>
      <c r="K32" s="161">
        <f>K98</f>
        <v>0</v>
      </c>
      <c r="L32" s="37"/>
      <c r="M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43"/>
      <c r="C33" s="37"/>
      <c r="D33" s="37"/>
      <c r="E33" s="152" t="s">
        <v>103</v>
      </c>
      <c r="F33" s="37"/>
      <c r="G33" s="37"/>
      <c r="H33" s="37"/>
      <c r="I33" s="37"/>
      <c r="J33" s="37"/>
      <c r="K33" s="162">
        <f>I98</f>
        <v>0</v>
      </c>
      <c r="L33" s="37"/>
      <c r="M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43"/>
      <c r="C34" s="37"/>
      <c r="D34" s="37"/>
      <c r="E34" s="152" t="s">
        <v>104</v>
      </c>
      <c r="F34" s="37"/>
      <c r="G34" s="37"/>
      <c r="H34" s="37"/>
      <c r="I34" s="37"/>
      <c r="J34" s="37"/>
      <c r="K34" s="162">
        <f>J98</f>
        <v>0</v>
      </c>
      <c r="L34" s="37"/>
      <c r="M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3" t="s">
        <v>105</v>
      </c>
      <c r="E35" s="37"/>
      <c r="F35" s="37"/>
      <c r="G35" s="37"/>
      <c r="H35" s="37"/>
      <c r="I35" s="37"/>
      <c r="J35" s="37"/>
      <c r="K35" s="161">
        <f>K103</f>
        <v>0</v>
      </c>
      <c r="L35" s="37"/>
      <c r="M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43"/>
      <c r="C36" s="37"/>
      <c r="D36" s="164" t="s">
        <v>35</v>
      </c>
      <c r="E36" s="37"/>
      <c r="F36" s="37"/>
      <c r="G36" s="37"/>
      <c r="H36" s="37"/>
      <c r="I36" s="37"/>
      <c r="J36" s="37"/>
      <c r="K36" s="165">
        <f>ROUND(K32 + K35, 2)</f>
        <v>0</v>
      </c>
      <c r="L36" s="37"/>
      <c r="M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43"/>
      <c r="C37" s="37"/>
      <c r="D37" s="160"/>
      <c r="E37" s="160"/>
      <c r="F37" s="160"/>
      <c r="G37" s="160"/>
      <c r="H37" s="160"/>
      <c r="I37" s="160"/>
      <c r="J37" s="160"/>
      <c r="K37" s="160"/>
      <c r="L37" s="160"/>
      <c r="M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166" t="s">
        <v>37</v>
      </c>
      <c r="G38" s="37"/>
      <c r="H38" s="37"/>
      <c r="I38" s="166" t="s">
        <v>36</v>
      </c>
      <c r="J38" s="37"/>
      <c r="K38" s="166" t="s">
        <v>38</v>
      </c>
      <c r="L38" s="37"/>
      <c r="M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167" t="s">
        <v>39</v>
      </c>
      <c r="E39" s="152" t="s">
        <v>40</v>
      </c>
      <c r="F39" s="162">
        <f>ROUND((SUM(BE103:BE110) + SUM(BE132:BE194)),  2)</f>
        <v>0</v>
      </c>
      <c r="G39" s="37"/>
      <c r="H39" s="37"/>
      <c r="I39" s="168">
        <v>0.20999999999999999</v>
      </c>
      <c r="J39" s="37"/>
      <c r="K39" s="162">
        <f>ROUND(((SUM(BE103:BE110) + SUM(BE132:BE194))*I39),  2)</f>
        <v>0</v>
      </c>
      <c r="L39" s="37"/>
      <c r="M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41</v>
      </c>
      <c r="F40" s="162">
        <f>ROUND((SUM(BF103:BF110) + SUM(BF132:BF194)),  2)</f>
        <v>0</v>
      </c>
      <c r="G40" s="37"/>
      <c r="H40" s="37"/>
      <c r="I40" s="168">
        <v>0.12</v>
      </c>
      <c r="J40" s="37"/>
      <c r="K40" s="162">
        <f>ROUND(((SUM(BF103:BF110) + SUM(BF132:BF194))*I40),  2)</f>
        <v>0</v>
      </c>
      <c r="L40" s="37"/>
      <c r="M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14.4" customHeight="1">
      <c r="A41" s="37"/>
      <c r="B41" s="43"/>
      <c r="C41" s="37"/>
      <c r="D41" s="152" t="s">
        <v>39</v>
      </c>
      <c r="E41" s="152" t="s">
        <v>42</v>
      </c>
      <c r="F41" s="162">
        <f>ROUND((SUM(BG103:BG110) + SUM(BG132:BG194)),  2)</f>
        <v>0</v>
      </c>
      <c r="G41" s="37"/>
      <c r="H41" s="37"/>
      <c r="I41" s="168">
        <v>0.20999999999999999</v>
      </c>
      <c r="J41" s="37"/>
      <c r="K41" s="162">
        <f>0</f>
        <v>0</v>
      </c>
      <c r="L41" s="37"/>
      <c r="M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152" t="s">
        <v>43</v>
      </c>
      <c r="F42" s="162">
        <f>ROUND((SUM(BH103:BH110) + SUM(BH132:BH194)),  2)</f>
        <v>0</v>
      </c>
      <c r="G42" s="37"/>
      <c r="H42" s="37"/>
      <c r="I42" s="168">
        <v>0.12</v>
      </c>
      <c r="J42" s="37"/>
      <c r="K42" s="162">
        <f>0</f>
        <v>0</v>
      </c>
      <c r="L42" s="37"/>
      <c r="M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43"/>
      <c r="C43" s="37"/>
      <c r="D43" s="37"/>
      <c r="E43" s="152" t="s">
        <v>44</v>
      </c>
      <c r="F43" s="162">
        <f>ROUND((SUM(BI103:BI110) + SUM(BI132:BI194)),  2)</f>
        <v>0</v>
      </c>
      <c r="G43" s="37"/>
      <c r="H43" s="37"/>
      <c r="I43" s="168">
        <v>0</v>
      </c>
      <c r="J43" s="37"/>
      <c r="K43" s="162">
        <f>0</f>
        <v>0</v>
      </c>
      <c r="L43" s="37"/>
      <c r="M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43"/>
      <c r="C45" s="169"/>
      <c r="D45" s="170" t="s">
        <v>45</v>
      </c>
      <c r="E45" s="171"/>
      <c r="F45" s="171"/>
      <c r="G45" s="172" t="s">
        <v>46</v>
      </c>
      <c r="H45" s="173" t="s">
        <v>47</v>
      </c>
      <c r="I45" s="171"/>
      <c r="J45" s="171"/>
      <c r="K45" s="174">
        <f>SUM(K36:K43)</f>
        <v>0</v>
      </c>
      <c r="L45" s="175"/>
      <c r="M45" s="6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43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6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3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3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39"/>
      <c r="M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Oprava geometrický parametrů koleje 2024 - 2025 u ST Most</v>
      </c>
      <c r="F85" s="31"/>
      <c r="G85" s="31"/>
      <c r="H85" s="31"/>
      <c r="I85" s="39"/>
      <c r="J85" s="39"/>
      <c r="K85" s="39"/>
      <c r="L85" s="39"/>
      <c r="M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21"/>
      <c r="M86" s="19"/>
    </row>
    <row r="87" s="2" customFormat="1" ht="16.5" customHeight="1">
      <c r="A87" s="37"/>
      <c r="B87" s="38"/>
      <c r="C87" s="39"/>
      <c r="D87" s="39"/>
      <c r="E87" s="187" t="s">
        <v>99</v>
      </c>
      <c r="F87" s="39"/>
      <c r="G87" s="39"/>
      <c r="H87" s="39"/>
      <c r="I87" s="39"/>
      <c r="J87" s="39"/>
      <c r="K87" s="39"/>
      <c r="L87" s="39"/>
      <c r="M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39"/>
      <c r="M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6" t="str">
        <f>E11</f>
        <v>ČO1 - GPK</v>
      </c>
      <c r="F89" s="39"/>
      <c r="G89" s="39"/>
      <c r="H89" s="39"/>
      <c r="I89" s="39"/>
      <c r="J89" s="39"/>
      <c r="K89" s="39"/>
      <c r="L89" s="39"/>
      <c r="M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</v>
      </c>
      <c r="G91" s="39"/>
      <c r="H91" s="39"/>
      <c r="I91" s="31" t="s">
        <v>23</v>
      </c>
      <c r="J91" s="79" t="str">
        <f>IF(J14="","",J14)</f>
        <v>5. 1. 2024</v>
      </c>
      <c r="K91" s="39"/>
      <c r="L91" s="39"/>
      <c r="M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Správa železnic s.o. - OŘ UNL, ST Most</v>
      </c>
      <c r="G93" s="39"/>
      <c r="H93" s="39"/>
      <c r="I93" s="31" t="s">
        <v>31</v>
      </c>
      <c r="J93" s="35" t="str">
        <f>E23</f>
        <v xml:space="preserve"> </v>
      </c>
      <c r="K93" s="39"/>
      <c r="L93" s="39"/>
      <c r="M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Andrea Palatková</v>
      </c>
      <c r="K94" s="39"/>
      <c r="L94" s="39"/>
      <c r="M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8" t="s">
        <v>107</v>
      </c>
      <c r="D96" s="189"/>
      <c r="E96" s="189"/>
      <c r="F96" s="189"/>
      <c r="G96" s="189"/>
      <c r="H96" s="189"/>
      <c r="I96" s="190" t="s">
        <v>108</v>
      </c>
      <c r="J96" s="190" t="s">
        <v>109</v>
      </c>
      <c r="K96" s="190" t="s">
        <v>110</v>
      </c>
      <c r="L96" s="189"/>
      <c r="M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1" t="s">
        <v>111</v>
      </c>
      <c r="D98" s="39"/>
      <c r="E98" s="39"/>
      <c r="F98" s="39"/>
      <c r="G98" s="39"/>
      <c r="H98" s="39"/>
      <c r="I98" s="110">
        <f>Q132</f>
        <v>0</v>
      </c>
      <c r="J98" s="110">
        <f>R132</f>
        <v>0</v>
      </c>
      <c r="K98" s="110">
        <f>K132</f>
        <v>0</v>
      </c>
      <c r="L98" s="39"/>
      <c r="M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112</v>
      </c>
    </row>
    <row r="99" s="9" customFormat="1" ht="24.96" customHeight="1">
      <c r="A99" s="9"/>
      <c r="B99" s="192"/>
      <c r="C99" s="193"/>
      <c r="D99" s="194" t="s">
        <v>113</v>
      </c>
      <c r="E99" s="195"/>
      <c r="F99" s="195"/>
      <c r="G99" s="195"/>
      <c r="H99" s="195"/>
      <c r="I99" s="196">
        <f>Q133</f>
        <v>0</v>
      </c>
      <c r="J99" s="196">
        <f>R133</f>
        <v>0</v>
      </c>
      <c r="K99" s="196">
        <f>K133</f>
        <v>0</v>
      </c>
      <c r="L99" s="193"/>
      <c r="M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8"/>
      <c r="C100" s="135"/>
      <c r="D100" s="199" t="s">
        <v>114</v>
      </c>
      <c r="E100" s="200"/>
      <c r="F100" s="200"/>
      <c r="G100" s="200"/>
      <c r="H100" s="200"/>
      <c r="I100" s="201">
        <f>Q134</f>
        <v>0</v>
      </c>
      <c r="J100" s="201">
        <f>R134</f>
        <v>0</v>
      </c>
      <c r="K100" s="201">
        <f>K134</f>
        <v>0</v>
      </c>
      <c r="L100" s="135"/>
      <c r="M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6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63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91" t="s">
        <v>115</v>
      </c>
      <c r="D103" s="39"/>
      <c r="E103" s="39"/>
      <c r="F103" s="39"/>
      <c r="G103" s="39"/>
      <c r="H103" s="39"/>
      <c r="I103" s="39"/>
      <c r="J103" s="39"/>
      <c r="K103" s="203">
        <f>ROUND(K104 + K105 + K106 + K107 + K108 + K109,2)</f>
        <v>0</v>
      </c>
      <c r="L103" s="39"/>
      <c r="M103" s="63"/>
      <c r="O103" s="204" t="s">
        <v>39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205" t="s">
        <v>116</v>
      </c>
      <c r="E104" s="206"/>
      <c r="F104" s="206"/>
      <c r="G104" s="39"/>
      <c r="H104" s="39"/>
      <c r="I104" s="39"/>
      <c r="J104" s="39"/>
      <c r="K104" s="207">
        <v>0</v>
      </c>
      <c r="L104" s="39"/>
      <c r="M104" s="208"/>
      <c r="N104" s="209"/>
      <c r="O104" s="210" t="s">
        <v>42</v>
      </c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95</v>
      </c>
      <c r="AZ104" s="209"/>
      <c r="BA104" s="209"/>
      <c r="BB104" s="209"/>
      <c r="BC104" s="209"/>
      <c r="BD104" s="209"/>
      <c r="BE104" s="213">
        <f>IF(O104="základní",K104,0)</f>
        <v>0</v>
      </c>
      <c r="BF104" s="213">
        <f>IF(O104="snížená",K104,0)</f>
        <v>0</v>
      </c>
      <c r="BG104" s="213">
        <f>IF(O104="zákl. přenesená",K104,0)</f>
        <v>0</v>
      </c>
      <c r="BH104" s="213">
        <f>IF(O104="sníž. přenesená",K104,0)</f>
        <v>0</v>
      </c>
      <c r="BI104" s="213">
        <f>IF(O104="nulová",K104,0)</f>
        <v>0</v>
      </c>
      <c r="BJ104" s="212" t="s">
        <v>117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205" t="s">
        <v>118</v>
      </c>
      <c r="E105" s="206"/>
      <c r="F105" s="206"/>
      <c r="G105" s="39"/>
      <c r="H105" s="39"/>
      <c r="I105" s="39"/>
      <c r="J105" s="39"/>
      <c r="K105" s="207">
        <v>0</v>
      </c>
      <c r="L105" s="39"/>
      <c r="M105" s="208"/>
      <c r="N105" s="209"/>
      <c r="O105" s="210" t="s">
        <v>42</v>
      </c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95</v>
      </c>
      <c r="AZ105" s="209"/>
      <c r="BA105" s="209"/>
      <c r="BB105" s="209"/>
      <c r="BC105" s="209"/>
      <c r="BD105" s="209"/>
      <c r="BE105" s="213">
        <f>IF(O105="základní",K105,0)</f>
        <v>0</v>
      </c>
      <c r="BF105" s="213">
        <f>IF(O105="snížená",K105,0)</f>
        <v>0</v>
      </c>
      <c r="BG105" s="213">
        <f>IF(O105="zákl. přenesená",K105,0)</f>
        <v>0</v>
      </c>
      <c r="BH105" s="213">
        <f>IF(O105="sníž. přenesená",K105,0)</f>
        <v>0</v>
      </c>
      <c r="BI105" s="213">
        <f>IF(O105="nulová",K105,0)</f>
        <v>0</v>
      </c>
      <c r="BJ105" s="212" t="s">
        <v>117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205" t="s">
        <v>119</v>
      </c>
      <c r="E106" s="206"/>
      <c r="F106" s="206"/>
      <c r="G106" s="39"/>
      <c r="H106" s="39"/>
      <c r="I106" s="39"/>
      <c r="J106" s="39"/>
      <c r="K106" s="207">
        <v>0</v>
      </c>
      <c r="L106" s="39"/>
      <c r="M106" s="208"/>
      <c r="N106" s="209"/>
      <c r="O106" s="210" t="s">
        <v>42</v>
      </c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95</v>
      </c>
      <c r="AZ106" s="209"/>
      <c r="BA106" s="209"/>
      <c r="BB106" s="209"/>
      <c r="BC106" s="209"/>
      <c r="BD106" s="209"/>
      <c r="BE106" s="213">
        <f>IF(O106="základní",K106,0)</f>
        <v>0</v>
      </c>
      <c r="BF106" s="213">
        <f>IF(O106="snížená",K106,0)</f>
        <v>0</v>
      </c>
      <c r="BG106" s="213">
        <f>IF(O106="zákl. přenesená",K106,0)</f>
        <v>0</v>
      </c>
      <c r="BH106" s="213">
        <f>IF(O106="sníž. přenesená",K106,0)</f>
        <v>0</v>
      </c>
      <c r="BI106" s="213">
        <f>IF(O106="nulová",K106,0)</f>
        <v>0</v>
      </c>
      <c r="BJ106" s="212" t="s">
        <v>117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205" t="s">
        <v>120</v>
      </c>
      <c r="E107" s="206"/>
      <c r="F107" s="206"/>
      <c r="G107" s="39"/>
      <c r="H107" s="39"/>
      <c r="I107" s="39"/>
      <c r="J107" s="39"/>
      <c r="K107" s="207">
        <v>0</v>
      </c>
      <c r="L107" s="39"/>
      <c r="M107" s="208"/>
      <c r="N107" s="209"/>
      <c r="O107" s="210" t="s">
        <v>42</v>
      </c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95</v>
      </c>
      <c r="AZ107" s="209"/>
      <c r="BA107" s="209"/>
      <c r="BB107" s="209"/>
      <c r="BC107" s="209"/>
      <c r="BD107" s="209"/>
      <c r="BE107" s="213">
        <f>IF(O107="základní",K107,0)</f>
        <v>0</v>
      </c>
      <c r="BF107" s="213">
        <f>IF(O107="snížená",K107,0)</f>
        <v>0</v>
      </c>
      <c r="BG107" s="213">
        <f>IF(O107="zákl. přenesená",K107,0)</f>
        <v>0</v>
      </c>
      <c r="BH107" s="213">
        <f>IF(O107="sníž. přenesená",K107,0)</f>
        <v>0</v>
      </c>
      <c r="BI107" s="213">
        <f>IF(O107="nulová",K107,0)</f>
        <v>0</v>
      </c>
      <c r="BJ107" s="212" t="s">
        <v>117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205" t="s">
        <v>121</v>
      </c>
      <c r="E108" s="206"/>
      <c r="F108" s="206"/>
      <c r="G108" s="39"/>
      <c r="H108" s="39"/>
      <c r="I108" s="39"/>
      <c r="J108" s="39"/>
      <c r="K108" s="207">
        <v>0</v>
      </c>
      <c r="L108" s="39"/>
      <c r="M108" s="208"/>
      <c r="N108" s="209"/>
      <c r="O108" s="210" t="s">
        <v>42</v>
      </c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95</v>
      </c>
      <c r="AZ108" s="209"/>
      <c r="BA108" s="209"/>
      <c r="BB108" s="209"/>
      <c r="BC108" s="209"/>
      <c r="BD108" s="209"/>
      <c r="BE108" s="213">
        <f>IF(O108="základní",K108,0)</f>
        <v>0</v>
      </c>
      <c r="BF108" s="213">
        <f>IF(O108="snížená",K108,0)</f>
        <v>0</v>
      </c>
      <c r="BG108" s="213">
        <f>IF(O108="zákl. přenesená",K108,0)</f>
        <v>0</v>
      </c>
      <c r="BH108" s="213">
        <f>IF(O108="sníž. přenesená",K108,0)</f>
        <v>0</v>
      </c>
      <c r="BI108" s="213">
        <f>IF(O108="nulová",K108,0)</f>
        <v>0</v>
      </c>
      <c r="BJ108" s="212" t="s">
        <v>117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206" t="s">
        <v>122</v>
      </c>
      <c r="E109" s="39"/>
      <c r="F109" s="39"/>
      <c r="G109" s="39"/>
      <c r="H109" s="39"/>
      <c r="I109" s="39"/>
      <c r="J109" s="39"/>
      <c r="K109" s="207">
        <f>ROUND(K32*T109,2)</f>
        <v>0</v>
      </c>
      <c r="L109" s="39"/>
      <c r="M109" s="208"/>
      <c r="N109" s="209"/>
      <c r="O109" s="210" t="s">
        <v>42</v>
      </c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123</v>
      </c>
      <c r="AZ109" s="209"/>
      <c r="BA109" s="209"/>
      <c r="BB109" s="209"/>
      <c r="BC109" s="209"/>
      <c r="BD109" s="209"/>
      <c r="BE109" s="213">
        <f>IF(O109="základní",K109,0)</f>
        <v>0</v>
      </c>
      <c r="BF109" s="213">
        <f>IF(O109="snížená",K109,0)</f>
        <v>0</v>
      </c>
      <c r="BG109" s="213">
        <f>IF(O109="zákl. přenesená",K109,0)</f>
        <v>0</v>
      </c>
      <c r="BH109" s="213">
        <f>IF(O109="sníž. přenesená",K109,0)</f>
        <v>0</v>
      </c>
      <c r="BI109" s="213">
        <f>IF(O109="nulová",K109,0)</f>
        <v>0</v>
      </c>
      <c r="BJ109" s="212" t="s">
        <v>117</v>
      </c>
      <c r="BK109" s="209"/>
      <c r="BL109" s="209"/>
      <c r="BM109" s="209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214" t="s">
        <v>124</v>
      </c>
      <c r="D111" s="189"/>
      <c r="E111" s="189"/>
      <c r="F111" s="189"/>
      <c r="G111" s="189"/>
      <c r="H111" s="189"/>
      <c r="I111" s="189"/>
      <c r="J111" s="189"/>
      <c r="K111" s="215">
        <f>ROUND(K98+K103,2)</f>
        <v>0</v>
      </c>
      <c r="L111" s="189"/>
      <c r="M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125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17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7" t="str">
        <f>E7</f>
        <v>Oprava geometrický parametrů koleje 2024 - 2025 u ST Most</v>
      </c>
      <c r="F120" s="31"/>
      <c r="G120" s="31"/>
      <c r="H120" s="31"/>
      <c r="I120" s="39"/>
      <c r="J120" s="39"/>
      <c r="K120" s="39"/>
      <c r="L120" s="39"/>
      <c r="M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0"/>
      <c r="C121" s="31" t="s">
        <v>98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19"/>
    </row>
    <row r="122" s="2" customFormat="1" ht="16.5" customHeight="1">
      <c r="A122" s="37"/>
      <c r="B122" s="38"/>
      <c r="C122" s="39"/>
      <c r="D122" s="39"/>
      <c r="E122" s="187" t="s">
        <v>99</v>
      </c>
      <c r="F122" s="39"/>
      <c r="G122" s="39"/>
      <c r="H122" s="39"/>
      <c r="I122" s="39"/>
      <c r="J122" s="39"/>
      <c r="K122" s="39"/>
      <c r="L122" s="39"/>
      <c r="M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100</v>
      </c>
      <c r="D123" s="39"/>
      <c r="E123" s="39"/>
      <c r="F123" s="39"/>
      <c r="G123" s="39"/>
      <c r="H123" s="39"/>
      <c r="I123" s="39"/>
      <c r="J123" s="39"/>
      <c r="K123" s="39"/>
      <c r="L123" s="39"/>
      <c r="M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6" t="str">
        <f>E11</f>
        <v>ČO1 - GPK</v>
      </c>
      <c r="F124" s="39"/>
      <c r="G124" s="39"/>
      <c r="H124" s="39"/>
      <c r="I124" s="39"/>
      <c r="J124" s="39"/>
      <c r="K124" s="39"/>
      <c r="L124" s="39"/>
      <c r="M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21</v>
      </c>
      <c r="D126" s="39"/>
      <c r="E126" s="39"/>
      <c r="F126" s="26" t="str">
        <f>F14</f>
        <v xml:space="preserve"> </v>
      </c>
      <c r="G126" s="39"/>
      <c r="H126" s="39"/>
      <c r="I126" s="31" t="s">
        <v>23</v>
      </c>
      <c r="J126" s="79" t="str">
        <f>IF(J14="","",J14)</f>
        <v>5. 1. 2024</v>
      </c>
      <c r="K126" s="39"/>
      <c r="L126" s="39"/>
      <c r="M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25</v>
      </c>
      <c r="D128" s="39"/>
      <c r="E128" s="39"/>
      <c r="F128" s="26" t="str">
        <f>E17</f>
        <v>Správa železnic s.o. - OŘ UNL, ST Most</v>
      </c>
      <c r="G128" s="39"/>
      <c r="H128" s="39"/>
      <c r="I128" s="31" t="s">
        <v>31</v>
      </c>
      <c r="J128" s="35" t="str">
        <f>E23</f>
        <v xml:space="preserve"> </v>
      </c>
      <c r="K128" s="39"/>
      <c r="L128" s="39"/>
      <c r="M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29</v>
      </c>
      <c r="D129" s="39"/>
      <c r="E129" s="39"/>
      <c r="F129" s="26" t="str">
        <f>IF(E20="","",E20)</f>
        <v>Vyplň údaj</v>
      </c>
      <c r="G129" s="39"/>
      <c r="H129" s="39"/>
      <c r="I129" s="31" t="s">
        <v>32</v>
      </c>
      <c r="J129" s="35" t="str">
        <f>E26</f>
        <v>Andrea Palatková</v>
      </c>
      <c r="K129" s="39"/>
      <c r="L129" s="39"/>
      <c r="M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63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216"/>
      <c r="B131" s="217"/>
      <c r="C131" s="218" t="s">
        <v>126</v>
      </c>
      <c r="D131" s="219" t="s">
        <v>60</v>
      </c>
      <c r="E131" s="219" t="s">
        <v>56</v>
      </c>
      <c r="F131" s="219" t="s">
        <v>57</v>
      </c>
      <c r="G131" s="219" t="s">
        <v>127</v>
      </c>
      <c r="H131" s="219" t="s">
        <v>128</v>
      </c>
      <c r="I131" s="219" t="s">
        <v>129</v>
      </c>
      <c r="J131" s="219" t="s">
        <v>130</v>
      </c>
      <c r="K131" s="219" t="s">
        <v>110</v>
      </c>
      <c r="L131" s="220" t="s">
        <v>131</v>
      </c>
      <c r="M131" s="221"/>
      <c r="N131" s="100" t="s">
        <v>1</v>
      </c>
      <c r="O131" s="101" t="s">
        <v>39</v>
      </c>
      <c r="P131" s="101" t="s">
        <v>132</v>
      </c>
      <c r="Q131" s="101" t="s">
        <v>133</v>
      </c>
      <c r="R131" s="101" t="s">
        <v>134</v>
      </c>
      <c r="S131" s="101" t="s">
        <v>135</v>
      </c>
      <c r="T131" s="101" t="s">
        <v>136</v>
      </c>
      <c r="U131" s="101" t="s">
        <v>137</v>
      </c>
      <c r="V131" s="101" t="s">
        <v>138</v>
      </c>
      <c r="W131" s="101" t="s">
        <v>139</v>
      </c>
      <c r="X131" s="101" t="s">
        <v>140</v>
      </c>
      <c r="Y131" s="102" t="s">
        <v>141</v>
      </c>
      <c r="Z131" s="216"/>
      <c r="AA131" s="216"/>
      <c r="AB131" s="216"/>
      <c r="AC131" s="216"/>
      <c r="AD131" s="216"/>
      <c r="AE131" s="216"/>
    </row>
    <row r="132" s="2" customFormat="1" ht="22.8" customHeight="1">
      <c r="A132" s="37"/>
      <c r="B132" s="38"/>
      <c r="C132" s="107" t="s">
        <v>142</v>
      </c>
      <c r="D132" s="39"/>
      <c r="E132" s="39"/>
      <c r="F132" s="39"/>
      <c r="G132" s="39"/>
      <c r="H132" s="39"/>
      <c r="I132" s="39"/>
      <c r="J132" s="39"/>
      <c r="K132" s="222">
        <f>BK132</f>
        <v>0</v>
      </c>
      <c r="L132" s="39"/>
      <c r="M132" s="43"/>
      <c r="N132" s="103"/>
      <c r="O132" s="223"/>
      <c r="P132" s="104"/>
      <c r="Q132" s="224">
        <f>Q133</f>
        <v>0</v>
      </c>
      <c r="R132" s="224">
        <f>R133</f>
        <v>0</v>
      </c>
      <c r="S132" s="104"/>
      <c r="T132" s="225">
        <f>T133</f>
        <v>0</v>
      </c>
      <c r="U132" s="104"/>
      <c r="V132" s="225">
        <f>V133</f>
        <v>11335.5</v>
      </c>
      <c r="W132" s="104"/>
      <c r="X132" s="225">
        <f>X133</f>
        <v>0</v>
      </c>
      <c r="Y132" s="105"/>
      <c r="Z132" s="37"/>
      <c r="AA132" s="37"/>
      <c r="AB132" s="37"/>
      <c r="AC132" s="37"/>
      <c r="AD132" s="37"/>
      <c r="AE132" s="37"/>
      <c r="AT132" s="16" t="s">
        <v>76</v>
      </c>
      <c r="AU132" s="16" t="s">
        <v>112</v>
      </c>
      <c r="BK132" s="226">
        <f>BK133</f>
        <v>0</v>
      </c>
    </row>
    <row r="133" s="12" customFormat="1" ht="25.92" customHeight="1">
      <c r="A133" s="12"/>
      <c r="B133" s="227"/>
      <c r="C133" s="228"/>
      <c r="D133" s="229" t="s">
        <v>76</v>
      </c>
      <c r="E133" s="230" t="s">
        <v>143</v>
      </c>
      <c r="F133" s="230" t="s">
        <v>144</v>
      </c>
      <c r="G133" s="228"/>
      <c r="H133" s="228"/>
      <c r="I133" s="231"/>
      <c r="J133" s="231"/>
      <c r="K133" s="232">
        <f>BK133</f>
        <v>0</v>
      </c>
      <c r="L133" s="228"/>
      <c r="M133" s="233"/>
      <c r="N133" s="234"/>
      <c r="O133" s="235"/>
      <c r="P133" s="235"/>
      <c r="Q133" s="236">
        <f>Q134</f>
        <v>0</v>
      </c>
      <c r="R133" s="236">
        <f>R134</f>
        <v>0</v>
      </c>
      <c r="S133" s="235"/>
      <c r="T133" s="237">
        <f>T134</f>
        <v>0</v>
      </c>
      <c r="U133" s="235"/>
      <c r="V133" s="237">
        <f>V134</f>
        <v>11335.5</v>
      </c>
      <c r="W133" s="235"/>
      <c r="X133" s="237">
        <f>X134</f>
        <v>0</v>
      </c>
      <c r="Y133" s="238"/>
      <c r="Z133" s="12"/>
      <c r="AA133" s="12"/>
      <c r="AB133" s="12"/>
      <c r="AC133" s="12"/>
      <c r="AD133" s="12"/>
      <c r="AE133" s="12"/>
      <c r="AR133" s="239" t="s">
        <v>84</v>
      </c>
      <c r="AT133" s="240" t="s">
        <v>76</v>
      </c>
      <c r="AU133" s="240" t="s">
        <v>77</v>
      </c>
      <c r="AY133" s="239" t="s">
        <v>145</v>
      </c>
      <c r="BK133" s="241">
        <f>BK134</f>
        <v>0</v>
      </c>
    </row>
    <row r="134" s="12" customFormat="1" ht="22.8" customHeight="1">
      <c r="A134" s="12"/>
      <c r="B134" s="227"/>
      <c r="C134" s="228"/>
      <c r="D134" s="229" t="s">
        <v>76</v>
      </c>
      <c r="E134" s="242" t="s">
        <v>146</v>
      </c>
      <c r="F134" s="242" t="s">
        <v>147</v>
      </c>
      <c r="G134" s="228"/>
      <c r="H134" s="228"/>
      <c r="I134" s="231"/>
      <c r="J134" s="231"/>
      <c r="K134" s="243">
        <f>BK134</f>
        <v>0</v>
      </c>
      <c r="L134" s="228"/>
      <c r="M134" s="233"/>
      <c r="N134" s="234"/>
      <c r="O134" s="235"/>
      <c r="P134" s="235"/>
      <c r="Q134" s="236">
        <f>SUM(Q135:Q194)</f>
        <v>0</v>
      </c>
      <c r="R134" s="236">
        <f>SUM(R135:R194)</f>
        <v>0</v>
      </c>
      <c r="S134" s="235"/>
      <c r="T134" s="237">
        <f>SUM(T135:T194)</f>
        <v>0</v>
      </c>
      <c r="U134" s="235"/>
      <c r="V134" s="237">
        <f>SUM(V135:V194)</f>
        <v>11335.5</v>
      </c>
      <c r="W134" s="235"/>
      <c r="X134" s="237">
        <f>SUM(X135:X194)</f>
        <v>0</v>
      </c>
      <c r="Y134" s="238"/>
      <c r="Z134" s="12"/>
      <c r="AA134" s="12"/>
      <c r="AB134" s="12"/>
      <c r="AC134" s="12"/>
      <c r="AD134" s="12"/>
      <c r="AE134" s="12"/>
      <c r="AR134" s="239" t="s">
        <v>84</v>
      </c>
      <c r="AT134" s="240" t="s">
        <v>76</v>
      </c>
      <c r="AU134" s="240" t="s">
        <v>84</v>
      </c>
      <c r="AY134" s="239" t="s">
        <v>145</v>
      </c>
      <c r="BK134" s="241">
        <f>SUM(BK135:BK194)</f>
        <v>0</v>
      </c>
    </row>
    <row r="135" s="2" customFormat="1" ht="24.15" customHeight="1">
      <c r="A135" s="37"/>
      <c r="B135" s="38"/>
      <c r="C135" s="244" t="s">
        <v>84</v>
      </c>
      <c r="D135" s="244" t="s">
        <v>148</v>
      </c>
      <c r="E135" s="245" t="s">
        <v>149</v>
      </c>
      <c r="F135" s="246" t="s">
        <v>150</v>
      </c>
      <c r="G135" s="247" t="s">
        <v>151</v>
      </c>
      <c r="H135" s="248">
        <v>6300</v>
      </c>
      <c r="I135" s="249"/>
      <c r="J135" s="249"/>
      <c r="K135" s="250">
        <f>ROUND(P135*H135,2)</f>
        <v>0</v>
      </c>
      <c r="L135" s="246" t="s">
        <v>152</v>
      </c>
      <c r="M135" s="43"/>
      <c r="N135" s="251" t="s">
        <v>1</v>
      </c>
      <c r="O135" s="252" t="s">
        <v>42</v>
      </c>
      <c r="P135" s="253">
        <f>I135+J135</f>
        <v>0</v>
      </c>
      <c r="Q135" s="253">
        <f>ROUND(I135*H135,2)</f>
        <v>0</v>
      </c>
      <c r="R135" s="253">
        <f>ROUND(J135*H135,2)</f>
        <v>0</v>
      </c>
      <c r="S135" s="91"/>
      <c r="T135" s="254">
        <f>S135*H135</f>
        <v>0</v>
      </c>
      <c r="U135" s="254">
        <v>0</v>
      </c>
      <c r="V135" s="254">
        <f>U135*H135</f>
        <v>0</v>
      </c>
      <c r="W135" s="254">
        <v>0</v>
      </c>
      <c r="X135" s="254">
        <f>W135*H135</f>
        <v>0</v>
      </c>
      <c r="Y135" s="255" t="s">
        <v>1</v>
      </c>
      <c r="Z135" s="37"/>
      <c r="AA135" s="37"/>
      <c r="AB135" s="37"/>
      <c r="AC135" s="37"/>
      <c r="AD135" s="37"/>
      <c r="AE135" s="37"/>
      <c r="AR135" s="256" t="s">
        <v>117</v>
      </c>
      <c r="AT135" s="256" t="s">
        <v>148</v>
      </c>
      <c r="AU135" s="256" t="s">
        <v>86</v>
      </c>
      <c r="AY135" s="16" t="s">
        <v>145</v>
      </c>
      <c r="BE135" s="257">
        <f>IF(O135="základní",K135,0)</f>
        <v>0</v>
      </c>
      <c r="BF135" s="257">
        <f>IF(O135="snížená",K135,0)</f>
        <v>0</v>
      </c>
      <c r="BG135" s="257">
        <f>IF(O135="zákl. přenesená",K135,0)</f>
        <v>0</v>
      </c>
      <c r="BH135" s="257">
        <f>IF(O135="sníž. přenesená",K135,0)</f>
        <v>0</v>
      </c>
      <c r="BI135" s="257">
        <f>IF(O135="nulová",K135,0)</f>
        <v>0</v>
      </c>
      <c r="BJ135" s="16" t="s">
        <v>117</v>
      </c>
      <c r="BK135" s="257">
        <f>ROUND(P135*H135,2)</f>
        <v>0</v>
      </c>
      <c r="BL135" s="16" t="s">
        <v>117</v>
      </c>
      <c r="BM135" s="256" t="s">
        <v>153</v>
      </c>
    </row>
    <row r="136" s="2" customFormat="1">
      <c r="A136" s="37"/>
      <c r="B136" s="38"/>
      <c r="C136" s="39"/>
      <c r="D136" s="258" t="s">
        <v>154</v>
      </c>
      <c r="E136" s="39"/>
      <c r="F136" s="259" t="s">
        <v>155</v>
      </c>
      <c r="G136" s="39"/>
      <c r="H136" s="39"/>
      <c r="I136" s="211"/>
      <c r="J136" s="211"/>
      <c r="K136" s="39"/>
      <c r="L136" s="39"/>
      <c r="M136" s="43"/>
      <c r="N136" s="260"/>
      <c r="O136" s="261"/>
      <c r="P136" s="91"/>
      <c r="Q136" s="91"/>
      <c r="R136" s="91"/>
      <c r="S136" s="91"/>
      <c r="T136" s="91"/>
      <c r="U136" s="91"/>
      <c r="V136" s="91"/>
      <c r="W136" s="91"/>
      <c r="X136" s="91"/>
      <c r="Y136" s="92"/>
      <c r="Z136" s="37"/>
      <c r="AA136" s="37"/>
      <c r="AB136" s="37"/>
      <c r="AC136" s="37"/>
      <c r="AD136" s="37"/>
      <c r="AE136" s="37"/>
      <c r="AT136" s="16" t="s">
        <v>154</v>
      </c>
      <c r="AU136" s="16" t="s">
        <v>86</v>
      </c>
    </row>
    <row r="137" s="2" customFormat="1">
      <c r="A137" s="37"/>
      <c r="B137" s="38"/>
      <c r="C137" s="39"/>
      <c r="D137" s="258" t="s">
        <v>156</v>
      </c>
      <c r="E137" s="39"/>
      <c r="F137" s="262" t="s">
        <v>157</v>
      </c>
      <c r="G137" s="39"/>
      <c r="H137" s="39"/>
      <c r="I137" s="211"/>
      <c r="J137" s="211"/>
      <c r="K137" s="39"/>
      <c r="L137" s="39"/>
      <c r="M137" s="43"/>
      <c r="N137" s="260"/>
      <c r="O137" s="261"/>
      <c r="P137" s="91"/>
      <c r="Q137" s="91"/>
      <c r="R137" s="91"/>
      <c r="S137" s="91"/>
      <c r="T137" s="91"/>
      <c r="U137" s="91"/>
      <c r="V137" s="91"/>
      <c r="W137" s="91"/>
      <c r="X137" s="91"/>
      <c r="Y137" s="92"/>
      <c r="Z137" s="37"/>
      <c r="AA137" s="37"/>
      <c r="AB137" s="37"/>
      <c r="AC137" s="37"/>
      <c r="AD137" s="37"/>
      <c r="AE137" s="37"/>
      <c r="AT137" s="16" t="s">
        <v>156</v>
      </c>
      <c r="AU137" s="16" t="s">
        <v>86</v>
      </c>
    </row>
    <row r="138" s="13" customFormat="1">
      <c r="A138" s="13"/>
      <c r="B138" s="263"/>
      <c r="C138" s="264"/>
      <c r="D138" s="258" t="s">
        <v>158</v>
      </c>
      <c r="E138" s="265" t="s">
        <v>1</v>
      </c>
      <c r="F138" s="266" t="s">
        <v>159</v>
      </c>
      <c r="G138" s="264"/>
      <c r="H138" s="267">
        <v>6300</v>
      </c>
      <c r="I138" s="268"/>
      <c r="J138" s="268"/>
      <c r="K138" s="264"/>
      <c r="L138" s="264"/>
      <c r="M138" s="269"/>
      <c r="N138" s="270"/>
      <c r="O138" s="271"/>
      <c r="P138" s="271"/>
      <c r="Q138" s="271"/>
      <c r="R138" s="271"/>
      <c r="S138" s="271"/>
      <c r="T138" s="271"/>
      <c r="U138" s="271"/>
      <c r="V138" s="271"/>
      <c r="W138" s="271"/>
      <c r="X138" s="271"/>
      <c r="Y138" s="272"/>
      <c r="Z138" s="13"/>
      <c r="AA138" s="13"/>
      <c r="AB138" s="13"/>
      <c r="AC138" s="13"/>
      <c r="AD138" s="13"/>
      <c r="AE138" s="13"/>
      <c r="AT138" s="273" t="s">
        <v>158</v>
      </c>
      <c r="AU138" s="273" t="s">
        <v>86</v>
      </c>
      <c r="AV138" s="13" t="s">
        <v>86</v>
      </c>
      <c r="AW138" s="13" t="s">
        <v>5</v>
      </c>
      <c r="AX138" s="13" t="s">
        <v>77</v>
      </c>
      <c r="AY138" s="273" t="s">
        <v>145</v>
      </c>
    </row>
    <row r="139" s="14" customFormat="1">
      <c r="A139" s="14"/>
      <c r="B139" s="274"/>
      <c r="C139" s="275"/>
      <c r="D139" s="258" t="s">
        <v>158</v>
      </c>
      <c r="E139" s="276" t="s">
        <v>1</v>
      </c>
      <c r="F139" s="277" t="s">
        <v>160</v>
      </c>
      <c r="G139" s="275"/>
      <c r="H139" s="278">
        <v>6300</v>
      </c>
      <c r="I139" s="279"/>
      <c r="J139" s="279"/>
      <c r="K139" s="275"/>
      <c r="L139" s="275"/>
      <c r="M139" s="280"/>
      <c r="N139" s="281"/>
      <c r="O139" s="282"/>
      <c r="P139" s="282"/>
      <c r="Q139" s="282"/>
      <c r="R139" s="282"/>
      <c r="S139" s="282"/>
      <c r="T139" s="282"/>
      <c r="U139" s="282"/>
      <c r="V139" s="282"/>
      <c r="W139" s="282"/>
      <c r="X139" s="282"/>
      <c r="Y139" s="283"/>
      <c r="Z139" s="14"/>
      <c r="AA139" s="14"/>
      <c r="AB139" s="14"/>
      <c r="AC139" s="14"/>
      <c r="AD139" s="14"/>
      <c r="AE139" s="14"/>
      <c r="AT139" s="284" t="s">
        <v>158</v>
      </c>
      <c r="AU139" s="284" t="s">
        <v>86</v>
      </c>
      <c r="AV139" s="14" t="s">
        <v>117</v>
      </c>
      <c r="AW139" s="14" t="s">
        <v>5</v>
      </c>
      <c r="AX139" s="14" t="s">
        <v>84</v>
      </c>
      <c r="AY139" s="284" t="s">
        <v>145</v>
      </c>
    </row>
    <row r="140" s="2" customFormat="1">
      <c r="A140" s="37"/>
      <c r="B140" s="38"/>
      <c r="C140" s="244" t="s">
        <v>86</v>
      </c>
      <c r="D140" s="244" t="s">
        <v>148</v>
      </c>
      <c r="E140" s="245" t="s">
        <v>161</v>
      </c>
      <c r="F140" s="246" t="s">
        <v>162</v>
      </c>
      <c r="G140" s="247" t="s">
        <v>151</v>
      </c>
      <c r="H140" s="248">
        <v>570</v>
      </c>
      <c r="I140" s="249"/>
      <c r="J140" s="249"/>
      <c r="K140" s="250">
        <f>ROUND(P140*H140,2)</f>
        <v>0</v>
      </c>
      <c r="L140" s="246" t="s">
        <v>152</v>
      </c>
      <c r="M140" s="43"/>
      <c r="N140" s="251" t="s">
        <v>1</v>
      </c>
      <c r="O140" s="252" t="s">
        <v>42</v>
      </c>
      <c r="P140" s="253">
        <f>I140+J140</f>
        <v>0</v>
      </c>
      <c r="Q140" s="253">
        <f>ROUND(I140*H140,2)</f>
        <v>0</v>
      </c>
      <c r="R140" s="253">
        <f>ROUND(J140*H140,2)</f>
        <v>0</v>
      </c>
      <c r="S140" s="91"/>
      <c r="T140" s="254">
        <f>S140*H140</f>
        <v>0</v>
      </c>
      <c r="U140" s="254">
        <v>0</v>
      </c>
      <c r="V140" s="254">
        <f>U140*H140</f>
        <v>0</v>
      </c>
      <c r="W140" s="254">
        <v>0</v>
      </c>
      <c r="X140" s="254">
        <f>W140*H140</f>
        <v>0</v>
      </c>
      <c r="Y140" s="255" t="s">
        <v>1</v>
      </c>
      <c r="Z140" s="37"/>
      <c r="AA140" s="37"/>
      <c r="AB140" s="37"/>
      <c r="AC140" s="37"/>
      <c r="AD140" s="37"/>
      <c r="AE140" s="37"/>
      <c r="AR140" s="256" t="s">
        <v>117</v>
      </c>
      <c r="AT140" s="256" t="s">
        <v>148</v>
      </c>
      <c r="AU140" s="256" t="s">
        <v>86</v>
      </c>
      <c r="AY140" s="16" t="s">
        <v>145</v>
      </c>
      <c r="BE140" s="257">
        <f>IF(O140="základní",K140,0)</f>
        <v>0</v>
      </c>
      <c r="BF140" s="257">
        <f>IF(O140="snížená",K140,0)</f>
        <v>0</v>
      </c>
      <c r="BG140" s="257">
        <f>IF(O140="zákl. přenesená",K140,0)</f>
        <v>0</v>
      </c>
      <c r="BH140" s="257">
        <f>IF(O140="sníž. přenesená",K140,0)</f>
        <v>0</v>
      </c>
      <c r="BI140" s="257">
        <f>IF(O140="nulová",K140,0)</f>
        <v>0</v>
      </c>
      <c r="BJ140" s="16" t="s">
        <v>117</v>
      </c>
      <c r="BK140" s="257">
        <f>ROUND(P140*H140,2)</f>
        <v>0</v>
      </c>
      <c r="BL140" s="16" t="s">
        <v>117</v>
      </c>
      <c r="BM140" s="256" t="s">
        <v>163</v>
      </c>
    </row>
    <row r="141" s="2" customFormat="1">
      <c r="A141" s="37"/>
      <c r="B141" s="38"/>
      <c r="C141" s="39"/>
      <c r="D141" s="258" t="s">
        <v>154</v>
      </c>
      <c r="E141" s="39"/>
      <c r="F141" s="259" t="s">
        <v>164</v>
      </c>
      <c r="G141" s="39"/>
      <c r="H141" s="39"/>
      <c r="I141" s="211"/>
      <c r="J141" s="211"/>
      <c r="K141" s="39"/>
      <c r="L141" s="39"/>
      <c r="M141" s="43"/>
      <c r="N141" s="260"/>
      <c r="O141" s="261"/>
      <c r="P141" s="91"/>
      <c r="Q141" s="91"/>
      <c r="R141" s="91"/>
      <c r="S141" s="91"/>
      <c r="T141" s="91"/>
      <c r="U141" s="91"/>
      <c r="V141" s="91"/>
      <c r="W141" s="91"/>
      <c r="X141" s="91"/>
      <c r="Y141" s="92"/>
      <c r="Z141" s="37"/>
      <c r="AA141" s="37"/>
      <c r="AB141" s="37"/>
      <c r="AC141" s="37"/>
      <c r="AD141" s="37"/>
      <c r="AE141" s="37"/>
      <c r="AT141" s="16" t="s">
        <v>154</v>
      </c>
      <c r="AU141" s="16" t="s">
        <v>86</v>
      </c>
    </row>
    <row r="142" s="2" customFormat="1">
      <c r="A142" s="37"/>
      <c r="B142" s="38"/>
      <c r="C142" s="39"/>
      <c r="D142" s="258" t="s">
        <v>156</v>
      </c>
      <c r="E142" s="39"/>
      <c r="F142" s="262" t="s">
        <v>157</v>
      </c>
      <c r="G142" s="39"/>
      <c r="H142" s="39"/>
      <c r="I142" s="211"/>
      <c r="J142" s="211"/>
      <c r="K142" s="39"/>
      <c r="L142" s="39"/>
      <c r="M142" s="43"/>
      <c r="N142" s="260"/>
      <c r="O142" s="261"/>
      <c r="P142" s="91"/>
      <c r="Q142" s="91"/>
      <c r="R142" s="91"/>
      <c r="S142" s="91"/>
      <c r="T142" s="91"/>
      <c r="U142" s="91"/>
      <c r="V142" s="91"/>
      <c r="W142" s="91"/>
      <c r="X142" s="91"/>
      <c r="Y142" s="92"/>
      <c r="Z142" s="37"/>
      <c r="AA142" s="37"/>
      <c r="AB142" s="37"/>
      <c r="AC142" s="37"/>
      <c r="AD142" s="37"/>
      <c r="AE142" s="37"/>
      <c r="AT142" s="16" t="s">
        <v>156</v>
      </c>
      <c r="AU142" s="16" t="s">
        <v>86</v>
      </c>
    </row>
    <row r="143" s="13" customFormat="1">
      <c r="A143" s="13"/>
      <c r="B143" s="263"/>
      <c r="C143" s="264"/>
      <c r="D143" s="258" t="s">
        <v>158</v>
      </c>
      <c r="E143" s="265" t="s">
        <v>1</v>
      </c>
      <c r="F143" s="266" t="s">
        <v>165</v>
      </c>
      <c r="G143" s="264"/>
      <c r="H143" s="267">
        <v>570</v>
      </c>
      <c r="I143" s="268"/>
      <c r="J143" s="268"/>
      <c r="K143" s="264"/>
      <c r="L143" s="264"/>
      <c r="M143" s="269"/>
      <c r="N143" s="270"/>
      <c r="O143" s="271"/>
      <c r="P143" s="271"/>
      <c r="Q143" s="271"/>
      <c r="R143" s="271"/>
      <c r="S143" s="271"/>
      <c r="T143" s="271"/>
      <c r="U143" s="271"/>
      <c r="V143" s="271"/>
      <c r="W143" s="271"/>
      <c r="X143" s="271"/>
      <c r="Y143" s="272"/>
      <c r="Z143" s="13"/>
      <c r="AA143" s="13"/>
      <c r="AB143" s="13"/>
      <c r="AC143" s="13"/>
      <c r="AD143" s="13"/>
      <c r="AE143" s="13"/>
      <c r="AT143" s="273" t="s">
        <v>158</v>
      </c>
      <c r="AU143" s="273" t="s">
        <v>86</v>
      </c>
      <c r="AV143" s="13" t="s">
        <v>86</v>
      </c>
      <c r="AW143" s="13" t="s">
        <v>5</v>
      </c>
      <c r="AX143" s="13" t="s">
        <v>77</v>
      </c>
      <c r="AY143" s="273" t="s">
        <v>145</v>
      </c>
    </row>
    <row r="144" s="14" customFormat="1">
      <c r="A144" s="14"/>
      <c r="B144" s="274"/>
      <c r="C144" s="275"/>
      <c r="D144" s="258" t="s">
        <v>158</v>
      </c>
      <c r="E144" s="276" t="s">
        <v>1</v>
      </c>
      <c r="F144" s="277" t="s">
        <v>160</v>
      </c>
      <c r="G144" s="275"/>
      <c r="H144" s="278">
        <v>570</v>
      </c>
      <c r="I144" s="279"/>
      <c r="J144" s="279"/>
      <c r="K144" s="275"/>
      <c r="L144" s="275"/>
      <c r="M144" s="280"/>
      <c r="N144" s="281"/>
      <c r="O144" s="282"/>
      <c r="P144" s="282"/>
      <c r="Q144" s="282"/>
      <c r="R144" s="282"/>
      <c r="S144" s="282"/>
      <c r="T144" s="282"/>
      <c r="U144" s="282"/>
      <c r="V144" s="282"/>
      <c r="W144" s="282"/>
      <c r="X144" s="282"/>
      <c r="Y144" s="283"/>
      <c r="Z144" s="14"/>
      <c r="AA144" s="14"/>
      <c r="AB144" s="14"/>
      <c r="AC144" s="14"/>
      <c r="AD144" s="14"/>
      <c r="AE144" s="14"/>
      <c r="AT144" s="284" t="s">
        <v>158</v>
      </c>
      <c r="AU144" s="284" t="s">
        <v>86</v>
      </c>
      <c r="AV144" s="14" t="s">
        <v>117</v>
      </c>
      <c r="AW144" s="14" t="s">
        <v>5</v>
      </c>
      <c r="AX144" s="14" t="s">
        <v>84</v>
      </c>
      <c r="AY144" s="284" t="s">
        <v>145</v>
      </c>
    </row>
    <row r="145" s="2" customFormat="1" ht="24.15" customHeight="1">
      <c r="A145" s="37"/>
      <c r="B145" s="38"/>
      <c r="C145" s="244" t="s">
        <v>166</v>
      </c>
      <c r="D145" s="244" t="s">
        <v>148</v>
      </c>
      <c r="E145" s="245" t="s">
        <v>167</v>
      </c>
      <c r="F145" s="246" t="s">
        <v>168</v>
      </c>
      <c r="G145" s="247" t="s">
        <v>169</v>
      </c>
      <c r="H145" s="248">
        <v>30.547000000000001</v>
      </c>
      <c r="I145" s="249"/>
      <c r="J145" s="249"/>
      <c r="K145" s="250">
        <f>ROUND(P145*H145,2)</f>
        <v>0</v>
      </c>
      <c r="L145" s="246" t="s">
        <v>152</v>
      </c>
      <c r="M145" s="43"/>
      <c r="N145" s="251" t="s">
        <v>1</v>
      </c>
      <c r="O145" s="252" t="s">
        <v>42</v>
      </c>
      <c r="P145" s="253">
        <f>I145+J145</f>
        <v>0</v>
      </c>
      <c r="Q145" s="253">
        <f>ROUND(I145*H145,2)</f>
        <v>0</v>
      </c>
      <c r="R145" s="253">
        <f>ROUND(J145*H145,2)</f>
        <v>0</v>
      </c>
      <c r="S145" s="91"/>
      <c r="T145" s="254">
        <f>S145*H145</f>
        <v>0</v>
      </c>
      <c r="U145" s="254">
        <v>0</v>
      </c>
      <c r="V145" s="254">
        <f>U145*H145</f>
        <v>0</v>
      </c>
      <c r="W145" s="254">
        <v>0</v>
      </c>
      <c r="X145" s="254">
        <f>W145*H145</f>
        <v>0</v>
      </c>
      <c r="Y145" s="255" t="s">
        <v>1</v>
      </c>
      <c r="Z145" s="37"/>
      <c r="AA145" s="37"/>
      <c r="AB145" s="37"/>
      <c r="AC145" s="37"/>
      <c r="AD145" s="37"/>
      <c r="AE145" s="37"/>
      <c r="AR145" s="256" t="s">
        <v>117</v>
      </c>
      <c r="AT145" s="256" t="s">
        <v>148</v>
      </c>
      <c r="AU145" s="256" t="s">
        <v>86</v>
      </c>
      <c r="AY145" s="16" t="s">
        <v>145</v>
      </c>
      <c r="BE145" s="257">
        <f>IF(O145="základní",K145,0)</f>
        <v>0</v>
      </c>
      <c r="BF145" s="257">
        <f>IF(O145="snížená",K145,0)</f>
        <v>0</v>
      </c>
      <c r="BG145" s="257">
        <f>IF(O145="zákl. přenesená",K145,0)</f>
        <v>0</v>
      </c>
      <c r="BH145" s="257">
        <f>IF(O145="sníž. přenesená",K145,0)</f>
        <v>0</v>
      </c>
      <c r="BI145" s="257">
        <f>IF(O145="nulová",K145,0)</f>
        <v>0</v>
      </c>
      <c r="BJ145" s="16" t="s">
        <v>117</v>
      </c>
      <c r="BK145" s="257">
        <f>ROUND(P145*H145,2)</f>
        <v>0</v>
      </c>
      <c r="BL145" s="16" t="s">
        <v>117</v>
      </c>
      <c r="BM145" s="256" t="s">
        <v>170</v>
      </c>
    </row>
    <row r="146" s="2" customFormat="1">
      <c r="A146" s="37"/>
      <c r="B146" s="38"/>
      <c r="C146" s="39"/>
      <c r="D146" s="258" t="s">
        <v>154</v>
      </c>
      <c r="E146" s="39"/>
      <c r="F146" s="259" t="s">
        <v>171</v>
      </c>
      <c r="G146" s="39"/>
      <c r="H146" s="39"/>
      <c r="I146" s="211"/>
      <c r="J146" s="211"/>
      <c r="K146" s="39"/>
      <c r="L146" s="39"/>
      <c r="M146" s="43"/>
      <c r="N146" s="260"/>
      <c r="O146" s="261"/>
      <c r="P146" s="91"/>
      <c r="Q146" s="91"/>
      <c r="R146" s="91"/>
      <c r="S146" s="91"/>
      <c r="T146" s="91"/>
      <c r="U146" s="91"/>
      <c r="V146" s="91"/>
      <c r="W146" s="91"/>
      <c r="X146" s="91"/>
      <c r="Y146" s="92"/>
      <c r="Z146" s="37"/>
      <c r="AA146" s="37"/>
      <c r="AB146" s="37"/>
      <c r="AC146" s="37"/>
      <c r="AD146" s="37"/>
      <c r="AE146" s="37"/>
      <c r="AT146" s="16" t="s">
        <v>154</v>
      </c>
      <c r="AU146" s="16" t="s">
        <v>86</v>
      </c>
    </row>
    <row r="147" s="2" customFormat="1">
      <c r="A147" s="37"/>
      <c r="B147" s="38"/>
      <c r="C147" s="39"/>
      <c r="D147" s="258" t="s">
        <v>156</v>
      </c>
      <c r="E147" s="39"/>
      <c r="F147" s="262" t="s">
        <v>172</v>
      </c>
      <c r="G147" s="39"/>
      <c r="H147" s="39"/>
      <c r="I147" s="211"/>
      <c r="J147" s="211"/>
      <c r="K147" s="39"/>
      <c r="L147" s="39"/>
      <c r="M147" s="43"/>
      <c r="N147" s="260"/>
      <c r="O147" s="261"/>
      <c r="P147" s="91"/>
      <c r="Q147" s="91"/>
      <c r="R147" s="91"/>
      <c r="S147" s="91"/>
      <c r="T147" s="91"/>
      <c r="U147" s="91"/>
      <c r="V147" s="91"/>
      <c r="W147" s="91"/>
      <c r="X147" s="91"/>
      <c r="Y147" s="92"/>
      <c r="Z147" s="37"/>
      <c r="AA147" s="37"/>
      <c r="AB147" s="37"/>
      <c r="AC147" s="37"/>
      <c r="AD147" s="37"/>
      <c r="AE147" s="37"/>
      <c r="AT147" s="16" t="s">
        <v>156</v>
      </c>
      <c r="AU147" s="16" t="s">
        <v>86</v>
      </c>
    </row>
    <row r="148" s="13" customFormat="1">
      <c r="A148" s="13"/>
      <c r="B148" s="263"/>
      <c r="C148" s="264"/>
      <c r="D148" s="258" t="s">
        <v>158</v>
      </c>
      <c r="E148" s="265" t="s">
        <v>1</v>
      </c>
      <c r="F148" s="266" t="s">
        <v>173</v>
      </c>
      <c r="G148" s="264"/>
      <c r="H148" s="267">
        <v>30.547000000000001</v>
      </c>
      <c r="I148" s="268"/>
      <c r="J148" s="268"/>
      <c r="K148" s="264"/>
      <c r="L148" s="264"/>
      <c r="M148" s="269"/>
      <c r="N148" s="270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2"/>
      <c r="Z148" s="13"/>
      <c r="AA148" s="13"/>
      <c r="AB148" s="13"/>
      <c r="AC148" s="13"/>
      <c r="AD148" s="13"/>
      <c r="AE148" s="13"/>
      <c r="AT148" s="273" t="s">
        <v>158</v>
      </c>
      <c r="AU148" s="273" t="s">
        <v>86</v>
      </c>
      <c r="AV148" s="13" t="s">
        <v>86</v>
      </c>
      <c r="AW148" s="13" t="s">
        <v>5</v>
      </c>
      <c r="AX148" s="13" t="s">
        <v>77</v>
      </c>
      <c r="AY148" s="273" t="s">
        <v>145</v>
      </c>
    </row>
    <row r="149" s="14" customFormat="1">
      <c r="A149" s="14"/>
      <c r="B149" s="274"/>
      <c r="C149" s="275"/>
      <c r="D149" s="258" t="s">
        <v>158</v>
      </c>
      <c r="E149" s="276" t="s">
        <v>1</v>
      </c>
      <c r="F149" s="277" t="s">
        <v>160</v>
      </c>
      <c r="G149" s="275"/>
      <c r="H149" s="278">
        <v>30.547000000000001</v>
      </c>
      <c r="I149" s="279"/>
      <c r="J149" s="279"/>
      <c r="K149" s="275"/>
      <c r="L149" s="275"/>
      <c r="M149" s="280"/>
      <c r="N149" s="281"/>
      <c r="O149" s="282"/>
      <c r="P149" s="282"/>
      <c r="Q149" s="282"/>
      <c r="R149" s="282"/>
      <c r="S149" s="282"/>
      <c r="T149" s="282"/>
      <c r="U149" s="282"/>
      <c r="V149" s="282"/>
      <c r="W149" s="282"/>
      <c r="X149" s="282"/>
      <c r="Y149" s="283"/>
      <c r="Z149" s="14"/>
      <c r="AA149" s="14"/>
      <c r="AB149" s="14"/>
      <c r="AC149" s="14"/>
      <c r="AD149" s="14"/>
      <c r="AE149" s="14"/>
      <c r="AT149" s="284" t="s">
        <v>158</v>
      </c>
      <c r="AU149" s="284" t="s">
        <v>86</v>
      </c>
      <c r="AV149" s="14" t="s">
        <v>117</v>
      </c>
      <c r="AW149" s="14" t="s">
        <v>5</v>
      </c>
      <c r="AX149" s="14" t="s">
        <v>84</v>
      </c>
      <c r="AY149" s="284" t="s">
        <v>145</v>
      </c>
    </row>
    <row r="150" s="2" customFormat="1" ht="24.15" customHeight="1">
      <c r="A150" s="37"/>
      <c r="B150" s="38"/>
      <c r="C150" s="244" t="s">
        <v>117</v>
      </c>
      <c r="D150" s="244" t="s">
        <v>148</v>
      </c>
      <c r="E150" s="245" t="s">
        <v>174</v>
      </c>
      <c r="F150" s="246" t="s">
        <v>175</v>
      </c>
      <c r="G150" s="247" t="s">
        <v>176</v>
      </c>
      <c r="H150" s="248">
        <v>2932.96</v>
      </c>
      <c r="I150" s="249"/>
      <c r="J150" s="249"/>
      <c r="K150" s="250">
        <f>ROUND(P150*H150,2)</f>
        <v>0</v>
      </c>
      <c r="L150" s="246" t="s">
        <v>152</v>
      </c>
      <c r="M150" s="43"/>
      <c r="N150" s="251" t="s">
        <v>1</v>
      </c>
      <c r="O150" s="252" t="s">
        <v>42</v>
      </c>
      <c r="P150" s="253">
        <f>I150+J150</f>
        <v>0</v>
      </c>
      <c r="Q150" s="253">
        <f>ROUND(I150*H150,2)</f>
        <v>0</v>
      </c>
      <c r="R150" s="253">
        <f>ROUND(J150*H150,2)</f>
        <v>0</v>
      </c>
      <c r="S150" s="91"/>
      <c r="T150" s="254">
        <f>S150*H150</f>
        <v>0</v>
      </c>
      <c r="U150" s="254">
        <v>0</v>
      </c>
      <c r="V150" s="254">
        <f>U150*H150</f>
        <v>0</v>
      </c>
      <c r="W150" s="254">
        <v>0</v>
      </c>
      <c r="X150" s="254">
        <f>W150*H150</f>
        <v>0</v>
      </c>
      <c r="Y150" s="255" t="s">
        <v>1</v>
      </c>
      <c r="Z150" s="37"/>
      <c r="AA150" s="37"/>
      <c r="AB150" s="37"/>
      <c r="AC150" s="37"/>
      <c r="AD150" s="37"/>
      <c r="AE150" s="37"/>
      <c r="AR150" s="256" t="s">
        <v>117</v>
      </c>
      <c r="AT150" s="256" t="s">
        <v>148</v>
      </c>
      <c r="AU150" s="256" t="s">
        <v>86</v>
      </c>
      <c r="AY150" s="16" t="s">
        <v>145</v>
      </c>
      <c r="BE150" s="257">
        <f>IF(O150="základní",K150,0)</f>
        <v>0</v>
      </c>
      <c r="BF150" s="257">
        <f>IF(O150="snížená",K150,0)</f>
        <v>0</v>
      </c>
      <c r="BG150" s="257">
        <f>IF(O150="zákl. přenesená",K150,0)</f>
        <v>0</v>
      </c>
      <c r="BH150" s="257">
        <f>IF(O150="sníž. přenesená",K150,0)</f>
        <v>0</v>
      </c>
      <c r="BI150" s="257">
        <f>IF(O150="nulová",K150,0)</f>
        <v>0</v>
      </c>
      <c r="BJ150" s="16" t="s">
        <v>117</v>
      </c>
      <c r="BK150" s="257">
        <f>ROUND(P150*H150,2)</f>
        <v>0</v>
      </c>
      <c r="BL150" s="16" t="s">
        <v>117</v>
      </c>
      <c r="BM150" s="256" t="s">
        <v>177</v>
      </c>
    </row>
    <row r="151" s="2" customFormat="1">
      <c r="A151" s="37"/>
      <c r="B151" s="38"/>
      <c r="C151" s="39"/>
      <c r="D151" s="258" t="s">
        <v>154</v>
      </c>
      <c r="E151" s="39"/>
      <c r="F151" s="259" t="s">
        <v>178</v>
      </c>
      <c r="G151" s="39"/>
      <c r="H151" s="39"/>
      <c r="I151" s="211"/>
      <c r="J151" s="211"/>
      <c r="K151" s="39"/>
      <c r="L151" s="39"/>
      <c r="M151" s="43"/>
      <c r="N151" s="260"/>
      <c r="O151" s="261"/>
      <c r="P151" s="91"/>
      <c r="Q151" s="91"/>
      <c r="R151" s="91"/>
      <c r="S151" s="91"/>
      <c r="T151" s="91"/>
      <c r="U151" s="91"/>
      <c r="V151" s="91"/>
      <c r="W151" s="91"/>
      <c r="X151" s="91"/>
      <c r="Y151" s="92"/>
      <c r="Z151" s="37"/>
      <c r="AA151" s="37"/>
      <c r="AB151" s="37"/>
      <c r="AC151" s="37"/>
      <c r="AD151" s="37"/>
      <c r="AE151" s="37"/>
      <c r="AT151" s="16" t="s">
        <v>154</v>
      </c>
      <c r="AU151" s="16" t="s">
        <v>86</v>
      </c>
    </row>
    <row r="152" s="2" customFormat="1">
      <c r="A152" s="37"/>
      <c r="B152" s="38"/>
      <c r="C152" s="39"/>
      <c r="D152" s="258" t="s">
        <v>156</v>
      </c>
      <c r="E152" s="39"/>
      <c r="F152" s="262" t="s">
        <v>172</v>
      </c>
      <c r="G152" s="39"/>
      <c r="H152" s="39"/>
      <c r="I152" s="211"/>
      <c r="J152" s="211"/>
      <c r="K152" s="39"/>
      <c r="L152" s="39"/>
      <c r="M152" s="43"/>
      <c r="N152" s="260"/>
      <c r="O152" s="261"/>
      <c r="P152" s="91"/>
      <c r="Q152" s="91"/>
      <c r="R152" s="91"/>
      <c r="S152" s="91"/>
      <c r="T152" s="91"/>
      <c r="U152" s="91"/>
      <c r="V152" s="91"/>
      <c r="W152" s="91"/>
      <c r="X152" s="91"/>
      <c r="Y152" s="92"/>
      <c r="Z152" s="37"/>
      <c r="AA152" s="37"/>
      <c r="AB152" s="37"/>
      <c r="AC152" s="37"/>
      <c r="AD152" s="37"/>
      <c r="AE152" s="37"/>
      <c r="AT152" s="16" t="s">
        <v>156</v>
      </c>
      <c r="AU152" s="16" t="s">
        <v>86</v>
      </c>
    </row>
    <row r="153" s="13" customFormat="1">
      <c r="A153" s="13"/>
      <c r="B153" s="263"/>
      <c r="C153" s="264"/>
      <c r="D153" s="258" t="s">
        <v>158</v>
      </c>
      <c r="E153" s="265" t="s">
        <v>1</v>
      </c>
      <c r="F153" s="266" t="s">
        <v>179</v>
      </c>
      <c r="G153" s="264"/>
      <c r="H153" s="267">
        <v>2932.96</v>
      </c>
      <c r="I153" s="268"/>
      <c r="J153" s="268"/>
      <c r="K153" s="264"/>
      <c r="L153" s="264"/>
      <c r="M153" s="269"/>
      <c r="N153" s="270"/>
      <c r="O153" s="271"/>
      <c r="P153" s="271"/>
      <c r="Q153" s="271"/>
      <c r="R153" s="271"/>
      <c r="S153" s="271"/>
      <c r="T153" s="271"/>
      <c r="U153" s="271"/>
      <c r="V153" s="271"/>
      <c r="W153" s="271"/>
      <c r="X153" s="271"/>
      <c r="Y153" s="272"/>
      <c r="Z153" s="13"/>
      <c r="AA153" s="13"/>
      <c r="AB153" s="13"/>
      <c r="AC153" s="13"/>
      <c r="AD153" s="13"/>
      <c r="AE153" s="13"/>
      <c r="AT153" s="273" t="s">
        <v>158</v>
      </c>
      <c r="AU153" s="273" t="s">
        <v>86</v>
      </c>
      <c r="AV153" s="13" t="s">
        <v>86</v>
      </c>
      <c r="AW153" s="13" t="s">
        <v>5</v>
      </c>
      <c r="AX153" s="13" t="s">
        <v>77</v>
      </c>
      <c r="AY153" s="273" t="s">
        <v>145</v>
      </c>
    </row>
    <row r="154" s="14" customFormat="1">
      <c r="A154" s="14"/>
      <c r="B154" s="274"/>
      <c r="C154" s="275"/>
      <c r="D154" s="258" t="s">
        <v>158</v>
      </c>
      <c r="E154" s="276" t="s">
        <v>1</v>
      </c>
      <c r="F154" s="277" t="s">
        <v>160</v>
      </c>
      <c r="G154" s="275"/>
      <c r="H154" s="278">
        <v>2932.96</v>
      </c>
      <c r="I154" s="279"/>
      <c r="J154" s="279"/>
      <c r="K154" s="275"/>
      <c r="L154" s="275"/>
      <c r="M154" s="280"/>
      <c r="N154" s="281"/>
      <c r="O154" s="282"/>
      <c r="P154" s="282"/>
      <c r="Q154" s="282"/>
      <c r="R154" s="282"/>
      <c r="S154" s="282"/>
      <c r="T154" s="282"/>
      <c r="U154" s="282"/>
      <c r="V154" s="282"/>
      <c r="W154" s="282"/>
      <c r="X154" s="282"/>
      <c r="Y154" s="283"/>
      <c r="Z154" s="14"/>
      <c r="AA154" s="14"/>
      <c r="AB154" s="14"/>
      <c r="AC154" s="14"/>
      <c r="AD154" s="14"/>
      <c r="AE154" s="14"/>
      <c r="AT154" s="284" t="s">
        <v>158</v>
      </c>
      <c r="AU154" s="284" t="s">
        <v>86</v>
      </c>
      <c r="AV154" s="14" t="s">
        <v>117</v>
      </c>
      <c r="AW154" s="14" t="s">
        <v>5</v>
      </c>
      <c r="AX154" s="14" t="s">
        <v>84</v>
      </c>
      <c r="AY154" s="284" t="s">
        <v>145</v>
      </c>
    </row>
    <row r="155" s="2" customFormat="1" ht="24.15" customHeight="1">
      <c r="A155" s="37"/>
      <c r="B155" s="38"/>
      <c r="C155" s="244" t="s">
        <v>146</v>
      </c>
      <c r="D155" s="244" t="s">
        <v>148</v>
      </c>
      <c r="E155" s="245" t="s">
        <v>180</v>
      </c>
      <c r="F155" s="246" t="s">
        <v>181</v>
      </c>
      <c r="G155" s="247" t="s">
        <v>169</v>
      </c>
      <c r="H155" s="248">
        <v>0.97999999999999998</v>
      </c>
      <c r="I155" s="249"/>
      <c r="J155" s="249"/>
      <c r="K155" s="250">
        <f>ROUND(P155*H155,2)</f>
        <v>0</v>
      </c>
      <c r="L155" s="246" t="s">
        <v>152</v>
      </c>
      <c r="M155" s="43"/>
      <c r="N155" s="251" t="s">
        <v>1</v>
      </c>
      <c r="O155" s="252" t="s">
        <v>42</v>
      </c>
      <c r="P155" s="253">
        <f>I155+J155</f>
        <v>0</v>
      </c>
      <c r="Q155" s="253">
        <f>ROUND(I155*H155,2)</f>
        <v>0</v>
      </c>
      <c r="R155" s="253">
        <f>ROUND(J155*H155,2)</f>
        <v>0</v>
      </c>
      <c r="S155" s="91"/>
      <c r="T155" s="254">
        <f>S155*H155</f>
        <v>0</v>
      </c>
      <c r="U155" s="254">
        <v>0</v>
      </c>
      <c r="V155" s="254">
        <f>U155*H155</f>
        <v>0</v>
      </c>
      <c r="W155" s="254">
        <v>0</v>
      </c>
      <c r="X155" s="254">
        <f>W155*H155</f>
        <v>0</v>
      </c>
      <c r="Y155" s="255" t="s">
        <v>1</v>
      </c>
      <c r="Z155" s="37"/>
      <c r="AA155" s="37"/>
      <c r="AB155" s="37"/>
      <c r="AC155" s="37"/>
      <c r="AD155" s="37"/>
      <c r="AE155" s="37"/>
      <c r="AR155" s="256" t="s">
        <v>117</v>
      </c>
      <c r="AT155" s="256" t="s">
        <v>148</v>
      </c>
      <c r="AU155" s="256" t="s">
        <v>86</v>
      </c>
      <c r="AY155" s="16" t="s">
        <v>145</v>
      </c>
      <c r="BE155" s="257">
        <f>IF(O155="základní",K155,0)</f>
        <v>0</v>
      </c>
      <c r="BF155" s="257">
        <f>IF(O155="snížená",K155,0)</f>
        <v>0</v>
      </c>
      <c r="BG155" s="257">
        <f>IF(O155="zákl. přenesená",K155,0)</f>
        <v>0</v>
      </c>
      <c r="BH155" s="257">
        <f>IF(O155="sníž. přenesená",K155,0)</f>
        <v>0</v>
      </c>
      <c r="BI155" s="257">
        <f>IF(O155="nulová",K155,0)</f>
        <v>0</v>
      </c>
      <c r="BJ155" s="16" t="s">
        <v>117</v>
      </c>
      <c r="BK155" s="257">
        <f>ROUND(P155*H155,2)</f>
        <v>0</v>
      </c>
      <c r="BL155" s="16" t="s">
        <v>117</v>
      </c>
      <c r="BM155" s="256" t="s">
        <v>182</v>
      </c>
    </row>
    <row r="156" s="2" customFormat="1">
      <c r="A156" s="37"/>
      <c r="B156" s="38"/>
      <c r="C156" s="39"/>
      <c r="D156" s="258" t="s">
        <v>154</v>
      </c>
      <c r="E156" s="39"/>
      <c r="F156" s="259" t="s">
        <v>183</v>
      </c>
      <c r="G156" s="39"/>
      <c r="H156" s="39"/>
      <c r="I156" s="211"/>
      <c r="J156" s="211"/>
      <c r="K156" s="39"/>
      <c r="L156" s="39"/>
      <c r="M156" s="43"/>
      <c r="N156" s="260"/>
      <c r="O156" s="261"/>
      <c r="P156" s="91"/>
      <c r="Q156" s="91"/>
      <c r="R156" s="91"/>
      <c r="S156" s="91"/>
      <c r="T156" s="91"/>
      <c r="U156" s="91"/>
      <c r="V156" s="91"/>
      <c r="W156" s="91"/>
      <c r="X156" s="91"/>
      <c r="Y156" s="92"/>
      <c r="Z156" s="37"/>
      <c r="AA156" s="37"/>
      <c r="AB156" s="37"/>
      <c r="AC156" s="37"/>
      <c r="AD156" s="37"/>
      <c r="AE156" s="37"/>
      <c r="AT156" s="16" t="s">
        <v>154</v>
      </c>
      <c r="AU156" s="16" t="s">
        <v>86</v>
      </c>
    </row>
    <row r="157" s="2" customFormat="1">
      <c r="A157" s="37"/>
      <c r="B157" s="38"/>
      <c r="C157" s="39"/>
      <c r="D157" s="258" t="s">
        <v>156</v>
      </c>
      <c r="E157" s="39"/>
      <c r="F157" s="262" t="s">
        <v>184</v>
      </c>
      <c r="G157" s="39"/>
      <c r="H157" s="39"/>
      <c r="I157" s="211"/>
      <c r="J157" s="211"/>
      <c r="K157" s="39"/>
      <c r="L157" s="39"/>
      <c r="M157" s="43"/>
      <c r="N157" s="260"/>
      <c r="O157" s="261"/>
      <c r="P157" s="91"/>
      <c r="Q157" s="91"/>
      <c r="R157" s="91"/>
      <c r="S157" s="91"/>
      <c r="T157" s="91"/>
      <c r="U157" s="91"/>
      <c r="V157" s="91"/>
      <c r="W157" s="91"/>
      <c r="X157" s="91"/>
      <c r="Y157" s="92"/>
      <c r="Z157" s="37"/>
      <c r="AA157" s="37"/>
      <c r="AB157" s="37"/>
      <c r="AC157" s="37"/>
      <c r="AD157" s="37"/>
      <c r="AE157" s="37"/>
      <c r="AT157" s="16" t="s">
        <v>156</v>
      </c>
      <c r="AU157" s="16" t="s">
        <v>86</v>
      </c>
    </row>
    <row r="158" s="13" customFormat="1">
      <c r="A158" s="13"/>
      <c r="B158" s="263"/>
      <c r="C158" s="264"/>
      <c r="D158" s="258" t="s">
        <v>158</v>
      </c>
      <c r="E158" s="265" t="s">
        <v>1</v>
      </c>
      <c r="F158" s="266" t="s">
        <v>185</v>
      </c>
      <c r="G158" s="264"/>
      <c r="H158" s="267">
        <v>0.97999999999999998</v>
      </c>
      <c r="I158" s="268"/>
      <c r="J158" s="268"/>
      <c r="K158" s="264"/>
      <c r="L158" s="264"/>
      <c r="M158" s="269"/>
      <c r="N158" s="270"/>
      <c r="O158" s="271"/>
      <c r="P158" s="271"/>
      <c r="Q158" s="271"/>
      <c r="R158" s="271"/>
      <c r="S158" s="271"/>
      <c r="T158" s="271"/>
      <c r="U158" s="271"/>
      <c r="V158" s="271"/>
      <c r="W158" s="271"/>
      <c r="X158" s="271"/>
      <c r="Y158" s="272"/>
      <c r="Z158" s="13"/>
      <c r="AA158" s="13"/>
      <c r="AB158" s="13"/>
      <c r="AC158" s="13"/>
      <c r="AD158" s="13"/>
      <c r="AE158" s="13"/>
      <c r="AT158" s="273" t="s">
        <v>158</v>
      </c>
      <c r="AU158" s="273" t="s">
        <v>86</v>
      </c>
      <c r="AV158" s="13" t="s">
        <v>86</v>
      </c>
      <c r="AW158" s="13" t="s">
        <v>5</v>
      </c>
      <c r="AX158" s="13" t="s">
        <v>77</v>
      </c>
      <c r="AY158" s="273" t="s">
        <v>145</v>
      </c>
    </row>
    <row r="159" s="14" customFormat="1">
      <c r="A159" s="14"/>
      <c r="B159" s="274"/>
      <c r="C159" s="275"/>
      <c r="D159" s="258" t="s">
        <v>158</v>
      </c>
      <c r="E159" s="276" t="s">
        <v>1</v>
      </c>
      <c r="F159" s="277" t="s">
        <v>160</v>
      </c>
      <c r="G159" s="275"/>
      <c r="H159" s="278">
        <v>0.97999999999999998</v>
      </c>
      <c r="I159" s="279"/>
      <c r="J159" s="279"/>
      <c r="K159" s="275"/>
      <c r="L159" s="275"/>
      <c r="M159" s="280"/>
      <c r="N159" s="281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3"/>
      <c r="Z159" s="14"/>
      <c r="AA159" s="14"/>
      <c r="AB159" s="14"/>
      <c r="AC159" s="14"/>
      <c r="AD159" s="14"/>
      <c r="AE159" s="14"/>
      <c r="AT159" s="284" t="s">
        <v>158</v>
      </c>
      <c r="AU159" s="284" t="s">
        <v>86</v>
      </c>
      <c r="AV159" s="14" t="s">
        <v>117</v>
      </c>
      <c r="AW159" s="14" t="s">
        <v>5</v>
      </c>
      <c r="AX159" s="14" t="s">
        <v>84</v>
      </c>
      <c r="AY159" s="284" t="s">
        <v>145</v>
      </c>
    </row>
    <row r="160" s="2" customFormat="1" ht="24.15" customHeight="1">
      <c r="A160" s="37"/>
      <c r="B160" s="38"/>
      <c r="C160" s="244" t="s">
        <v>186</v>
      </c>
      <c r="D160" s="244" t="s">
        <v>148</v>
      </c>
      <c r="E160" s="245" t="s">
        <v>187</v>
      </c>
      <c r="F160" s="246" t="s">
        <v>188</v>
      </c>
      <c r="G160" s="247" t="s">
        <v>169</v>
      </c>
      <c r="H160" s="248">
        <v>5.7169999999999996</v>
      </c>
      <c r="I160" s="249"/>
      <c r="J160" s="249"/>
      <c r="K160" s="250">
        <f>ROUND(P160*H160,2)</f>
        <v>0</v>
      </c>
      <c r="L160" s="246" t="s">
        <v>152</v>
      </c>
      <c r="M160" s="43"/>
      <c r="N160" s="251" t="s">
        <v>1</v>
      </c>
      <c r="O160" s="252" t="s">
        <v>42</v>
      </c>
      <c r="P160" s="253">
        <f>I160+J160</f>
        <v>0</v>
      </c>
      <c r="Q160" s="253">
        <f>ROUND(I160*H160,2)</f>
        <v>0</v>
      </c>
      <c r="R160" s="253">
        <f>ROUND(J160*H160,2)</f>
        <v>0</v>
      </c>
      <c r="S160" s="91"/>
      <c r="T160" s="254">
        <f>S160*H160</f>
        <v>0</v>
      </c>
      <c r="U160" s="254">
        <v>0</v>
      </c>
      <c r="V160" s="254">
        <f>U160*H160</f>
        <v>0</v>
      </c>
      <c r="W160" s="254">
        <v>0</v>
      </c>
      <c r="X160" s="254">
        <f>W160*H160</f>
        <v>0</v>
      </c>
      <c r="Y160" s="255" t="s">
        <v>1</v>
      </c>
      <c r="Z160" s="37"/>
      <c r="AA160" s="37"/>
      <c r="AB160" s="37"/>
      <c r="AC160" s="37"/>
      <c r="AD160" s="37"/>
      <c r="AE160" s="37"/>
      <c r="AR160" s="256" t="s">
        <v>117</v>
      </c>
      <c r="AT160" s="256" t="s">
        <v>148</v>
      </c>
      <c r="AU160" s="256" t="s">
        <v>86</v>
      </c>
      <c r="AY160" s="16" t="s">
        <v>145</v>
      </c>
      <c r="BE160" s="257">
        <f>IF(O160="základní",K160,0)</f>
        <v>0</v>
      </c>
      <c r="BF160" s="257">
        <f>IF(O160="snížená",K160,0)</f>
        <v>0</v>
      </c>
      <c r="BG160" s="257">
        <f>IF(O160="zákl. přenesená",K160,0)</f>
        <v>0</v>
      </c>
      <c r="BH160" s="257">
        <f>IF(O160="sníž. přenesená",K160,0)</f>
        <v>0</v>
      </c>
      <c r="BI160" s="257">
        <f>IF(O160="nulová",K160,0)</f>
        <v>0</v>
      </c>
      <c r="BJ160" s="16" t="s">
        <v>117</v>
      </c>
      <c r="BK160" s="257">
        <f>ROUND(P160*H160,2)</f>
        <v>0</v>
      </c>
      <c r="BL160" s="16" t="s">
        <v>117</v>
      </c>
      <c r="BM160" s="256" t="s">
        <v>189</v>
      </c>
    </row>
    <row r="161" s="2" customFormat="1">
      <c r="A161" s="37"/>
      <c r="B161" s="38"/>
      <c r="C161" s="39"/>
      <c r="D161" s="258" t="s">
        <v>154</v>
      </c>
      <c r="E161" s="39"/>
      <c r="F161" s="259" t="s">
        <v>190</v>
      </c>
      <c r="G161" s="39"/>
      <c r="H161" s="39"/>
      <c r="I161" s="211"/>
      <c r="J161" s="211"/>
      <c r="K161" s="39"/>
      <c r="L161" s="39"/>
      <c r="M161" s="43"/>
      <c r="N161" s="260"/>
      <c r="O161" s="261"/>
      <c r="P161" s="91"/>
      <c r="Q161" s="91"/>
      <c r="R161" s="91"/>
      <c r="S161" s="91"/>
      <c r="T161" s="91"/>
      <c r="U161" s="91"/>
      <c r="V161" s="91"/>
      <c r="W161" s="91"/>
      <c r="X161" s="91"/>
      <c r="Y161" s="92"/>
      <c r="Z161" s="37"/>
      <c r="AA161" s="37"/>
      <c r="AB161" s="37"/>
      <c r="AC161" s="37"/>
      <c r="AD161" s="37"/>
      <c r="AE161" s="37"/>
      <c r="AT161" s="16" t="s">
        <v>154</v>
      </c>
      <c r="AU161" s="16" t="s">
        <v>86</v>
      </c>
    </row>
    <row r="162" s="2" customFormat="1">
      <c r="A162" s="37"/>
      <c r="B162" s="38"/>
      <c r="C162" s="39"/>
      <c r="D162" s="258" t="s">
        <v>156</v>
      </c>
      <c r="E162" s="39"/>
      <c r="F162" s="262" t="s">
        <v>184</v>
      </c>
      <c r="G162" s="39"/>
      <c r="H162" s="39"/>
      <c r="I162" s="211"/>
      <c r="J162" s="211"/>
      <c r="K162" s="39"/>
      <c r="L162" s="39"/>
      <c r="M162" s="43"/>
      <c r="N162" s="260"/>
      <c r="O162" s="261"/>
      <c r="P162" s="91"/>
      <c r="Q162" s="91"/>
      <c r="R162" s="91"/>
      <c r="S162" s="91"/>
      <c r="T162" s="91"/>
      <c r="U162" s="91"/>
      <c r="V162" s="91"/>
      <c r="W162" s="91"/>
      <c r="X162" s="91"/>
      <c r="Y162" s="92"/>
      <c r="Z162" s="37"/>
      <c r="AA162" s="37"/>
      <c r="AB162" s="37"/>
      <c r="AC162" s="37"/>
      <c r="AD162" s="37"/>
      <c r="AE162" s="37"/>
      <c r="AT162" s="16" t="s">
        <v>156</v>
      </c>
      <c r="AU162" s="16" t="s">
        <v>86</v>
      </c>
    </row>
    <row r="163" s="13" customFormat="1">
      <c r="A163" s="13"/>
      <c r="B163" s="263"/>
      <c r="C163" s="264"/>
      <c r="D163" s="258" t="s">
        <v>158</v>
      </c>
      <c r="E163" s="265" t="s">
        <v>1</v>
      </c>
      <c r="F163" s="266" t="s">
        <v>191</v>
      </c>
      <c r="G163" s="264"/>
      <c r="H163" s="267">
        <v>5.7169999999999996</v>
      </c>
      <c r="I163" s="268"/>
      <c r="J163" s="268"/>
      <c r="K163" s="264"/>
      <c r="L163" s="264"/>
      <c r="M163" s="269"/>
      <c r="N163" s="270"/>
      <c r="O163" s="271"/>
      <c r="P163" s="271"/>
      <c r="Q163" s="271"/>
      <c r="R163" s="271"/>
      <c r="S163" s="271"/>
      <c r="T163" s="271"/>
      <c r="U163" s="271"/>
      <c r="V163" s="271"/>
      <c r="W163" s="271"/>
      <c r="X163" s="271"/>
      <c r="Y163" s="272"/>
      <c r="Z163" s="13"/>
      <c r="AA163" s="13"/>
      <c r="AB163" s="13"/>
      <c r="AC163" s="13"/>
      <c r="AD163" s="13"/>
      <c r="AE163" s="13"/>
      <c r="AT163" s="273" t="s">
        <v>158</v>
      </c>
      <c r="AU163" s="273" t="s">
        <v>86</v>
      </c>
      <c r="AV163" s="13" t="s">
        <v>86</v>
      </c>
      <c r="AW163" s="13" t="s">
        <v>5</v>
      </c>
      <c r="AX163" s="13" t="s">
        <v>77</v>
      </c>
      <c r="AY163" s="273" t="s">
        <v>145</v>
      </c>
    </row>
    <row r="164" s="14" customFormat="1">
      <c r="A164" s="14"/>
      <c r="B164" s="274"/>
      <c r="C164" s="275"/>
      <c r="D164" s="258" t="s">
        <v>158</v>
      </c>
      <c r="E164" s="276" t="s">
        <v>1</v>
      </c>
      <c r="F164" s="277" t="s">
        <v>160</v>
      </c>
      <c r="G164" s="275"/>
      <c r="H164" s="278">
        <v>5.7169999999999996</v>
      </c>
      <c r="I164" s="279"/>
      <c r="J164" s="279"/>
      <c r="K164" s="275"/>
      <c r="L164" s="275"/>
      <c r="M164" s="280"/>
      <c r="N164" s="281"/>
      <c r="O164" s="282"/>
      <c r="P164" s="282"/>
      <c r="Q164" s="282"/>
      <c r="R164" s="282"/>
      <c r="S164" s="282"/>
      <c r="T164" s="282"/>
      <c r="U164" s="282"/>
      <c r="V164" s="282"/>
      <c r="W164" s="282"/>
      <c r="X164" s="282"/>
      <c r="Y164" s="283"/>
      <c r="Z164" s="14"/>
      <c r="AA164" s="14"/>
      <c r="AB164" s="14"/>
      <c r="AC164" s="14"/>
      <c r="AD164" s="14"/>
      <c r="AE164" s="14"/>
      <c r="AT164" s="284" t="s">
        <v>158</v>
      </c>
      <c r="AU164" s="284" t="s">
        <v>86</v>
      </c>
      <c r="AV164" s="14" t="s">
        <v>117</v>
      </c>
      <c r="AW164" s="14" t="s">
        <v>5</v>
      </c>
      <c r="AX164" s="14" t="s">
        <v>84</v>
      </c>
      <c r="AY164" s="284" t="s">
        <v>145</v>
      </c>
    </row>
    <row r="165" s="2" customFormat="1" ht="24.15" customHeight="1">
      <c r="A165" s="37"/>
      <c r="B165" s="38"/>
      <c r="C165" s="244" t="s">
        <v>192</v>
      </c>
      <c r="D165" s="244" t="s">
        <v>148</v>
      </c>
      <c r="E165" s="245" t="s">
        <v>193</v>
      </c>
      <c r="F165" s="246" t="s">
        <v>194</v>
      </c>
      <c r="G165" s="247" t="s">
        <v>169</v>
      </c>
      <c r="H165" s="248">
        <v>3.6800000000000002</v>
      </c>
      <c r="I165" s="249"/>
      <c r="J165" s="249"/>
      <c r="K165" s="250">
        <f>ROUND(P165*H165,2)</f>
        <v>0</v>
      </c>
      <c r="L165" s="246" t="s">
        <v>152</v>
      </c>
      <c r="M165" s="43"/>
      <c r="N165" s="251" t="s">
        <v>1</v>
      </c>
      <c r="O165" s="252" t="s">
        <v>42</v>
      </c>
      <c r="P165" s="253">
        <f>I165+J165</f>
        <v>0</v>
      </c>
      <c r="Q165" s="253">
        <f>ROUND(I165*H165,2)</f>
        <v>0</v>
      </c>
      <c r="R165" s="253">
        <f>ROUND(J165*H165,2)</f>
        <v>0</v>
      </c>
      <c r="S165" s="91"/>
      <c r="T165" s="254">
        <f>S165*H165</f>
        <v>0</v>
      </c>
      <c r="U165" s="254">
        <v>0</v>
      </c>
      <c r="V165" s="254">
        <f>U165*H165</f>
        <v>0</v>
      </c>
      <c r="W165" s="254">
        <v>0</v>
      </c>
      <c r="X165" s="254">
        <f>W165*H165</f>
        <v>0</v>
      </c>
      <c r="Y165" s="255" t="s">
        <v>1</v>
      </c>
      <c r="Z165" s="37"/>
      <c r="AA165" s="37"/>
      <c r="AB165" s="37"/>
      <c r="AC165" s="37"/>
      <c r="AD165" s="37"/>
      <c r="AE165" s="37"/>
      <c r="AR165" s="256" t="s">
        <v>117</v>
      </c>
      <c r="AT165" s="256" t="s">
        <v>148</v>
      </c>
      <c r="AU165" s="256" t="s">
        <v>86</v>
      </c>
      <c r="AY165" s="16" t="s">
        <v>145</v>
      </c>
      <c r="BE165" s="257">
        <f>IF(O165="základní",K165,0)</f>
        <v>0</v>
      </c>
      <c r="BF165" s="257">
        <f>IF(O165="snížená",K165,0)</f>
        <v>0</v>
      </c>
      <c r="BG165" s="257">
        <f>IF(O165="zákl. přenesená",K165,0)</f>
        <v>0</v>
      </c>
      <c r="BH165" s="257">
        <f>IF(O165="sníž. přenesená",K165,0)</f>
        <v>0</v>
      </c>
      <c r="BI165" s="257">
        <f>IF(O165="nulová",K165,0)</f>
        <v>0</v>
      </c>
      <c r="BJ165" s="16" t="s">
        <v>117</v>
      </c>
      <c r="BK165" s="257">
        <f>ROUND(P165*H165,2)</f>
        <v>0</v>
      </c>
      <c r="BL165" s="16" t="s">
        <v>117</v>
      </c>
      <c r="BM165" s="256" t="s">
        <v>195</v>
      </c>
    </row>
    <row r="166" s="2" customFormat="1">
      <c r="A166" s="37"/>
      <c r="B166" s="38"/>
      <c r="C166" s="39"/>
      <c r="D166" s="258" t="s">
        <v>154</v>
      </c>
      <c r="E166" s="39"/>
      <c r="F166" s="259" t="s">
        <v>196</v>
      </c>
      <c r="G166" s="39"/>
      <c r="H166" s="39"/>
      <c r="I166" s="211"/>
      <c r="J166" s="211"/>
      <c r="K166" s="39"/>
      <c r="L166" s="39"/>
      <c r="M166" s="43"/>
      <c r="N166" s="260"/>
      <c r="O166" s="261"/>
      <c r="P166" s="91"/>
      <c r="Q166" s="91"/>
      <c r="R166" s="91"/>
      <c r="S166" s="91"/>
      <c r="T166" s="91"/>
      <c r="U166" s="91"/>
      <c r="V166" s="91"/>
      <c r="W166" s="91"/>
      <c r="X166" s="91"/>
      <c r="Y166" s="92"/>
      <c r="Z166" s="37"/>
      <c r="AA166" s="37"/>
      <c r="AB166" s="37"/>
      <c r="AC166" s="37"/>
      <c r="AD166" s="37"/>
      <c r="AE166" s="37"/>
      <c r="AT166" s="16" t="s">
        <v>154</v>
      </c>
      <c r="AU166" s="16" t="s">
        <v>86</v>
      </c>
    </row>
    <row r="167" s="2" customFormat="1">
      <c r="A167" s="37"/>
      <c r="B167" s="38"/>
      <c r="C167" s="39"/>
      <c r="D167" s="258" t="s">
        <v>156</v>
      </c>
      <c r="E167" s="39"/>
      <c r="F167" s="262" t="s">
        <v>197</v>
      </c>
      <c r="G167" s="39"/>
      <c r="H167" s="39"/>
      <c r="I167" s="211"/>
      <c r="J167" s="211"/>
      <c r="K167" s="39"/>
      <c r="L167" s="39"/>
      <c r="M167" s="43"/>
      <c r="N167" s="260"/>
      <c r="O167" s="261"/>
      <c r="P167" s="91"/>
      <c r="Q167" s="91"/>
      <c r="R167" s="91"/>
      <c r="S167" s="91"/>
      <c r="T167" s="91"/>
      <c r="U167" s="91"/>
      <c r="V167" s="91"/>
      <c r="W167" s="91"/>
      <c r="X167" s="91"/>
      <c r="Y167" s="92"/>
      <c r="Z167" s="37"/>
      <c r="AA167" s="37"/>
      <c r="AB167" s="37"/>
      <c r="AC167" s="37"/>
      <c r="AD167" s="37"/>
      <c r="AE167" s="37"/>
      <c r="AT167" s="16" t="s">
        <v>156</v>
      </c>
      <c r="AU167" s="16" t="s">
        <v>86</v>
      </c>
    </row>
    <row r="168" s="13" customFormat="1">
      <c r="A168" s="13"/>
      <c r="B168" s="263"/>
      <c r="C168" s="264"/>
      <c r="D168" s="258" t="s">
        <v>158</v>
      </c>
      <c r="E168" s="265" t="s">
        <v>1</v>
      </c>
      <c r="F168" s="266" t="s">
        <v>198</v>
      </c>
      <c r="G168" s="264"/>
      <c r="H168" s="267">
        <v>3.6800000000000002</v>
      </c>
      <c r="I168" s="268"/>
      <c r="J168" s="268"/>
      <c r="K168" s="264"/>
      <c r="L168" s="264"/>
      <c r="M168" s="269"/>
      <c r="N168" s="270"/>
      <c r="O168" s="271"/>
      <c r="P168" s="271"/>
      <c r="Q168" s="271"/>
      <c r="R168" s="271"/>
      <c r="S168" s="271"/>
      <c r="T168" s="271"/>
      <c r="U168" s="271"/>
      <c r="V168" s="271"/>
      <c r="W168" s="271"/>
      <c r="X168" s="271"/>
      <c r="Y168" s="272"/>
      <c r="Z168" s="13"/>
      <c r="AA168" s="13"/>
      <c r="AB168" s="13"/>
      <c r="AC168" s="13"/>
      <c r="AD168" s="13"/>
      <c r="AE168" s="13"/>
      <c r="AT168" s="273" t="s">
        <v>158</v>
      </c>
      <c r="AU168" s="273" t="s">
        <v>86</v>
      </c>
      <c r="AV168" s="13" t="s">
        <v>86</v>
      </c>
      <c r="AW168" s="13" t="s">
        <v>5</v>
      </c>
      <c r="AX168" s="13" t="s">
        <v>77</v>
      </c>
      <c r="AY168" s="273" t="s">
        <v>145</v>
      </c>
    </row>
    <row r="169" s="14" customFormat="1">
      <c r="A169" s="14"/>
      <c r="B169" s="274"/>
      <c r="C169" s="275"/>
      <c r="D169" s="258" t="s">
        <v>158</v>
      </c>
      <c r="E169" s="276" t="s">
        <v>1</v>
      </c>
      <c r="F169" s="277" t="s">
        <v>160</v>
      </c>
      <c r="G169" s="275"/>
      <c r="H169" s="278">
        <v>3.6800000000000002</v>
      </c>
      <c r="I169" s="279"/>
      <c r="J169" s="279"/>
      <c r="K169" s="275"/>
      <c r="L169" s="275"/>
      <c r="M169" s="280"/>
      <c r="N169" s="281"/>
      <c r="O169" s="282"/>
      <c r="P169" s="282"/>
      <c r="Q169" s="282"/>
      <c r="R169" s="282"/>
      <c r="S169" s="282"/>
      <c r="T169" s="282"/>
      <c r="U169" s="282"/>
      <c r="V169" s="282"/>
      <c r="W169" s="282"/>
      <c r="X169" s="282"/>
      <c r="Y169" s="283"/>
      <c r="Z169" s="14"/>
      <c r="AA169" s="14"/>
      <c r="AB169" s="14"/>
      <c r="AC169" s="14"/>
      <c r="AD169" s="14"/>
      <c r="AE169" s="14"/>
      <c r="AT169" s="284" t="s">
        <v>158</v>
      </c>
      <c r="AU169" s="284" t="s">
        <v>86</v>
      </c>
      <c r="AV169" s="14" t="s">
        <v>117</v>
      </c>
      <c r="AW169" s="14" t="s">
        <v>5</v>
      </c>
      <c r="AX169" s="14" t="s">
        <v>84</v>
      </c>
      <c r="AY169" s="284" t="s">
        <v>145</v>
      </c>
    </row>
    <row r="170" s="2" customFormat="1" ht="24.15" customHeight="1">
      <c r="A170" s="37"/>
      <c r="B170" s="38"/>
      <c r="C170" s="244" t="s">
        <v>199</v>
      </c>
      <c r="D170" s="244" t="s">
        <v>148</v>
      </c>
      <c r="E170" s="245" t="s">
        <v>200</v>
      </c>
      <c r="F170" s="246" t="s">
        <v>201</v>
      </c>
      <c r="G170" s="247" t="s">
        <v>169</v>
      </c>
      <c r="H170" s="248">
        <v>90.533000000000001</v>
      </c>
      <c r="I170" s="249"/>
      <c r="J170" s="249"/>
      <c r="K170" s="250">
        <f>ROUND(P170*H170,2)</f>
        <v>0</v>
      </c>
      <c r="L170" s="246" t="s">
        <v>152</v>
      </c>
      <c r="M170" s="43"/>
      <c r="N170" s="251" t="s">
        <v>1</v>
      </c>
      <c r="O170" s="252" t="s">
        <v>42</v>
      </c>
      <c r="P170" s="253">
        <f>I170+J170</f>
        <v>0</v>
      </c>
      <c r="Q170" s="253">
        <f>ROUND(I170*H170,2)</f>
        <v>0</v>
      </c>
      <c r="R170" s="253">
        <f>ROUND(J170*H170,2)</f>
        <v>0</v>
      </c>
      <c r="S170" s="91"/>
      <c r="T170" s="254">
        <f>S170*H170</f>
        <v>0</v>
      </c>
      <c r="U170" s="254">
        <v>0</v>
      </c>
      <c r="V170" s="254">
        <f>U170*H170</f>
        <v>0</v>
      </c>
      <c r="W170" s="254">
        <v>0</v>
      </c>
      <c r="X170" s="254">
        <f>W170*H170</f>
        <v>0</v>
      </c>
      <c r="Y170" s="255" t="s">
        <v>1</v>
      </c>
      <c r="Z170" s="37"/>
      <c r="AA170" s="37"/>
      <c r="AB170" s="37"/>
      <c r="AC170" s="37"/>
      <c r="AD170" s="37"/>
      <c r="AE170" s="37"/>
      <c r="AR170" s="256" t="s">
        <v>117</v>
      </c>
      <c r="AT170" s="256" t="s">
        <v>148</v>
      </c>
      <c r="AU170" s="256" t="s">
        <v>86</v>
      </c>
      <c r="AY170" s="16" t="s">
        <v>145</v>
      </c>
      <c r="BE170" s="257">
        <f>IF(O170="základní",K170,0)</f>
        <v>0</v>
      </c>
      <c r="BF170" s="257">
        <f>IF(O170="snížená",K170,0)</f>
        <v>0</v>
      </c>
      <c r="BG170" s="257">
        <f>IF(O170="zákl. přenesená",K170,0)</f>
        <v>0</v>
      </c>
      <c r="BH170" s="257">
        <f>IF(O170="sníž. přenesená",K170,0)</f>
        <v>0</v>
      </c>
      <c r="BI170" s="257">
        <f>IF(O170="nulová",K170,0)</f>
        <v>0</v>
      </c>
      <c r="BJ170" s="16" t="s">
        <v>117</v>
      </c>
      <c r="BK170" s="257">
        <f>ROUND(P170*H170,2)</f>
        <v>0</v>
      </c>
      <c r="BL170" s="16" t="s">
        <v>117</v>
      </c>
      <c r="BM170" s="256" t="s">
        <v>202</v>
      </c>
    </row>
    <row r="171" s="2" customFormat="1">
      <c r="A171" s="37"/>
      <c r="B171" s="38"/>
      <c r="C171" s="39"/>
      <c r="D171" s="258" t="s">
        <v>154</v>
      </c>
      <c r="E171" s="39"/>
      <c r="F171" s="259" t="s">
        <v>203</v>
      </c>
      <c r="G171" s="39"/>
      <c r="H171" s="39"/>
      <c r="I171" s="211"/>
      <c r="J171" s="211"/>
      <c r="K171" s="39"/>
      <c r="L171" s="39"/>
      <c r="M171" s="43"/>
      <c r="N171" s="260"/>
      <c r="O171" s="261"/>
      <c r="P171" s="91"/>
      <c r="Q171" s="91"/>
      <c r="R171" s="91"/>
      <c r="S171" s="91"/>
      <c r="T171" s="91"/>
      <c r="U171" s="91"/>
      <c r="V171" s="91"/>
      <c r="W171" s="91"/>
      <c r="X171" s="91"/>
      <c r="Y171" s="92"/>
      <c r="Z171" s="37"/>
      <c r="AA171" s="37"/>
      <c r="AB171" s="37"/>
      <c r="AC171" s="37"/>
      <c r="AD171" s="37"/>
      <c r="AE171" s="37"/>
      <c r="AT171" s="16" t="s">
        <v>154</v>
      </c>
      <c r="AU171" s="16" t="s">
        <v>86</v>
      </c>
    </row>
    <row r="172" s="2" customFormat="1">
      <c r="A172" s="37"/>
      <c r="B172" s="38"/>
      <c r="C172" s="39"/>
      <c r="D172" s="258" t="s">
        <v>156</v>
      </c>
      <c r="E172" s="39"/>
      <c r="F172" s="262" t="s">
        <v>197</v>
      </c>
      <c r="G172" s="39"/>
      <c r="H172" s="39"/>
      <c r="I172" s="211"/>
      <c r="J172" s="211"/>
      <c r="K172" s="39"/>
      <c r="L172" s="39"/>
      <c r="M172" s="43"/>
      <c r="N172" s="260"/>
      <c r="O172" s="261"/>
      <c r="P172" s="91"/>
      <c r="Q172" s="91"/>
      <c r="R172" s="91"/>
      <c r="S172" s="91"/>
      <c r="T172" s="91"/>
      <c r="U172" s="91"/>
      <c r="V172" s="91"/>
      <c r="W172" s="91"/>
      <c r="X172" s="91"/>
      <c r="Y172" s="92"/>
      <c r="Z172" s="37"/>
      <c r="AA172" s="37"/>
      <c r="AB172" s="37"/>
      <c r="AC172" s="37"/>
      <c r="AD172" s="37"/>
      <c r="AE172" s="37"/>
      <c r="AT172" s="16" t="s">
        <v>156</v>
      </c>
      <c r="AU172" s="16" t="s">
        <v>86</v>
      </c>
    </row>
    <row r="173" s="13" customFormat="1">
      <c r="A173" s="13"/>
      <c r="B173" s="263"/>
      <c r="C173" s="264"/>
      <c r="D173" s="258" t="s">
        <v>158</v>
      </c>
      <c r="E173" s="265" t="s">
        <v>1</v>
      </c>
      <c r="F173" s="266" t="s">
        <v>204</v>
      </c>
      <c r="G173" s="264"/>
      <c r="H173" s="267">
        <v>90.533000000000001</v>
      </c>
      <c r="I173" s="268"/>
      <c r="J173" s="268"/>
      <c r="K173" s="264"/>
      <c r="L173" s="264"/>
      <c r="M173" s="269"/>
      <c r="N173" s="270"/>
      <c r="O173" s="271"/>
      <c r="P173" s="271"/>
      <c r="Q173" s="271"/>
      <c r="R173" s="271"/>
      <c r="S173" s="271"/>
      <c r="T173" s="271"/>
      <c r="U173" s="271"/>
      <c r="V173" s="271"/>
      <c r="W173" s="271"/>
      <c r="X173" s="271"/>
      <c r="Y173" s="272"/>
      <c r="Z173" s="13"/>
      <c r="AA173" s="13"/>
      <c r="AB173" s="13"/>
      <c r="AC173" s="13"/>
      <c r="AD173" s="13"/>
      <c r="AE173" s="13"/>
      <c r="AT173" s="273" t="s">
        <v>158</v>
      </c>
      <c r="AU173" s="273" t="s">
        <v>86</v>
      </c>
      <c r="AV173" s="13" t="s">
        <v>86</v>
      </c>
      <c r="AW173" s="13" t="s">
        <v>5</v>
      </c>
      <c r="AX173" s="13" t="s">
        <v>77</v>
      </c>
      <c r="AY173" s="273" t="s">
        <v>145</v>
      </c>
    </row>
    <row r="174" s="14" customFormat="1">
      <c r="A174" s="14"/>
      <c r="B174" s="274"/>
      <c r="C174" s="275"/>
      <c r="D174" s="258" t="s">
        <v>158</v>
      </c>
      <c r="E174" s="276" t="s">
        <v>1</v>
      </c>
      <c r="F174" s="277" t="s">
        <v>160</v>
      </c>
      <c r="G174" s="275"/>
      <c r="H174" s="278">
        <v>90.533000000000001</v>
      </c>
      <c r="I174" s="279"/>
      <c r="J174" s="279"/>
      <c r="K174" s="275"/>
      <c r="L174" s="275"/>
      <c r="M174" s="280"/>
      <c r="N174" s="281"/>
      <c r="O174" s="282"/>
      <c r="P174" s="282"/>
      <c r="Q174" s="282"/>
      <c r="R174" s="282"/>
      <c r="S174" s="282"/>
      <c r="T174" s="282"/>
      <c r="U174" s="282"/>
      <c r="V174" s="282"/>
      <c r="W174" s="282"/>
      <c r="X174" s="282"/>
      <c r="Y174" s="283"/>
      <c r="Z174" s="14"/>
      <c r="AA174" s="14"/>
      <c r="AB174" s="14"/>
      <c r="AC174" s="14"/>
      <c r="AD174" s="14"/>
      <c r="AE174" s="14"/>
      <c r="AT174" s="284" t="s">
        <v>158</v>
      </c>
      <c r="AU174" s="284" t="s">
        <v>86</v>
      </c>
      <c r="AV174" s="14" t="s">
        <v>117</v>
      </c>
      <c r="AW174" s="14" t="s">
        <v>5</v>
      </c>
      <c r="AX174" s="14" t="s">
        <v>84</v>
      </c>
      <c r="AY174" s="284" t="s">
        <v>145</v>
      </c>
    </row>
    <row r="175" s="2" customFormat="1" ht="24.15" customHeight="1">
      <c r="A175" s="37"/>
      <c r="B175" s="38"/>
      <c r="C175" s="244" t="s">
        <v>205</v>
      </c>
      <c r="D175" s="244" t="s">
        <v>148</v>
      </c>
      <c r="E175" s="245" t="s">
        <v>206</v>
      </c>
      <c r="F175" s="246" t="s">
        <v>207</v>
      </c>
      <c r="G175" s="247" t="s">
        <v>176</v>
      </c>
      <c r="H175" s="248">
        <v>4387.7160000000003</v>
      </c>
      <c r="I175" s="249"/>
      <c r="J175" s="249"/>
      <c r="K175" s="250">
        <f>ROUND(P175*H175,2)</f>
        <v>0</v>
      </c>
      <c r="L175" s="246" t="s">
        <v>152</v>
      </c>
      <c r="M175" s="43"/>
      <c r="N175" s="251" t="s">
        <v>1</v>
      </c>
      <c r="O175" s="252" t="s">
        <v>42</v>
      </c>
      <c r="P175" s="253">
        <f>I175+J175</f>
        <v>0</v>
      </c>
      <c r="Q175" s="253">
        <f>ROUND(I175*H175,2)</f>
        <v>0</v>
      </c>
      <c r="R175" s="253">
        <f>ROUND(J175*H175,2)</f>
        <v>0</v>
      </c>
      <c r="S175" s="91"/>
      <c r="T175" s="254">
        <f>S175*H175</f>
        <v>0</v>
      </c>
      <c r="U175" s="254">
        <v>0</v>
      </c>
      <c r="V175" s="254">
        <f>U175*H175</f>
        <v>0</v>
      </c>
      <c r="W175" s="254">
        <v>0</v>
      </c>
      <c r="X175" s="254">
        <f>W175*H175</f>
        <v>0</v>
      </c>
      <c r="Y175" s="255" t="s">
        <v>1</v>
      </c>
      <c r="Z175" s="37"/>
      <c r="AA175" s="37"/>
      <c r="AB175" s="37"/>
      <c r="AC175" s="37"/>
      <c r="AD175" s="37"/>
      <c r="AE175" s="37"/>
      <c r="AR175" s="256" t="s">
        <v>117</v>
      </c>
      <c r="AT175" s="256" t="s">
        <v>148</v>
      </c>
      <c r="AU175" s="256" t="s">
        <v>86</v>
      </c>
      <c r="AY175" s="16" t="s">
        <v>145</v>
      </c>
      <c r="BE175" s="257">
        <f>IF(O175="základní",K175,0)</f>
        <v>0</v>
      </c>
      <c r="BF175" s="257">
        <f>IF(O175="snížená",K175,0)</f>
        <v>0</v>
      </c>
      <c r="BG175" s="257">
        <f>IF(O175="zákl. přenesená",K175,0)</f>
        <v>0</v>
      </c>
      <c r="BH175" s="257">
        <f>IF(O175="sníž. přenesená",K175,0)</f>
        <v>0</v>
      </c>
      <c r="BI175" s="257">
        <f>IF(O175="nulová",K175,0)</f>
        <v>0</v>
      </c>
      <c r="BJ175" s="16" t="s">
        <v>117</v>
      </c>
      <c r="BK175" s="257">
        <f>ROUND(P175*H175,2)</f>
        <v>0</v>
      </c>
      <c r="BL175" s="16" t="s">
        <v>117</v>
      </c>
      <c r="BM175" s="256" t="s">
        <v>208</v>
      </c>
    </row>
    <row r="176" s="2" customFormat="1">
      <c r="A176" s="37"/>
      <c r="B176" s="38"/>
      <c r="C176" s="39"/>
      <c r="D176" s="258" t="s">
        <v>154</v>
      </c>
      <c r="E176" s="39"/>
      <c r="F176" s="259" t="s">
        <v>209</v>
      </c>
      <c r="G176" s="39"/>
      <c r="H176" s="39"/>
      <c r="I176" s="211"/>
      <c r="J176" s="211"/>
      <c r="K176" s="39"/>
      <c r="L176" s="39"/>
      <c r="M176" s="43"/>
      <c r="N176" s="260"/>
      <c r="O176" s="261"/>
      <c r="P176" s="91"/>
      <c r="Q176" s="91"/>
      <c r="R176" s="91"/>
      <c r="S176" s="91"/>
      <c r="T176" s="91"/>
      <c r="U176" s="91"/>
      <c r="V176" s="91"/>
      <c r="W176" s="91"/>
      <c r="X176" s="91"/>
      <c r="Y176" s="92"/>
      <c r="Z176" s="37"/>
      <c r="AA176" s="37"/>
      <c r="AB176" s="37"/>
      <c r="AC176" s="37"/>
      <c r="AD176" s="37"/>
      <c r="AE176" s="37"/>
      <c r="AT176" s="16" t="s">
        <v>154</v>
      </c>
      <c r="AU176" s="16" t="s">
        <v>86</v>
      </c>
    </row>
    <row r="177" s="2" customFormat="1">
      <c r="A177" s="37"/>
      <c r="B177" s="38"/>
      <c r="C177" s="39"/>
      <c r="D177" s="258" t="s">
        <v>156</v>
      </c>
      <c r="E177" s="39"/>
      <c r="F177" s="262" t="s">
        <v>210</v>
      </c>
      <c r="G177" s="39"/>
      <c r="H177" s="39"/>
      <c r="I177" s="211"/>
      <c r="J177" s="211"/>
      <c r="K177" s="39"/>
      <c r="L177" s="39"/>
      <c r="M177" s="43"/>
      <c r="N177" s="260"/>
      <c r="O177" s="261"/>
      <c r="P177" s="91"/>
      <c r="Q177" s="91"/>
      <c r="R177" s="91"/>
      <c r="S177" s="91"/>
      <c r="T177" s="91"/>
      <c r="U177" s="91"/>
      <c r="V177" s="91"/>
      <c r="W177" s="91"/>
      <c r="X177" s="91"/>
      <c r="Y177" s="92"/>
      <c r="Z177" s="37"/>
      <c r="AA177" s="37"/>
      <c r="AB177" s="37"/>
      <c r="AC177" s="37"/>
      <c r="AD177" s="37"/>
      <c r="AE177" s="37"/>
      <c r="AT177" s="16" t="s">
        <v>156</v>
      </c>
      <c r="AU177" s="16" t="s">
        <v>86</v>
      </c>
    </row>
    <row r="178" s="13" customFormat="1">
      <c r="A178" s="13"/>
      <c r="B178" s="263"/>
      <c r="C178" s="264"/>
      <c r="D178" s="258" t="s">
        <v>158</v>
      </c>
      <c r="E178" s="265" t="s">
        <v>1</v>
      </c>
      <c r="F178" s="266" t="s">
        <v>211</v>
      </c>
      <c r="G178" s="264"/>
      <c r="H178" s="267">
        <v>4387.7160000000003</v>
      </c>
      <c r="I178" s="268"/>
      <c r="J178" s="268"/>
      <c r="K178" s="264"/>
      <c r="L178" s="264"/>
      <c r="M178" s="269"/>
      <c r="N178" s="270"/>
      <c r="O178" s="271"/>
      <c r="P178" s="271"/>
      <c r="Q178" s="271"/>
      <c r="R178" s="271"/>
      <c r="S178" s="271"/>
      <c r="T178" s="271"/>
      <c r="U178" s="271"/>
      <c r="V178" s="271"/>
      <c r="W178" s="271"/>
      <c r="X178" s="271"/>
      <c r="Y178" s="272"/>
      <c r="Z178" s="13"/>
      <c r="AA178" s="13"/>
      <c r="AB178" s="13"/>
      <c r="AC178" s="13"/>
      <c r="AD178" s="13"/>
      <c r="AE178" s="13"/>
      <c r="AT178" s="273" t="s">
        <v>158</v>
      </c>
      <c r="AU178" s="273" t="s">
        <v>86</v>
      </c>
      <c r="AV178" s="13" t="s">
        <v>86</v>
      </c>
      <c r="AW178" s="13" t="s">
        <v>5</v>
      </c>
      <c r="AX178" s="13" t="s">
        <v>77</v>
      </c>
      <c r="AY178" s="273" t="s">
        <v>145</v>
      </c>
    </row>
    <row r="179" s="14" customFormat="1">
      <c r="A179" s="14"/>
      <c r="B179" s="274"/>
      <c r="C179" s="275"/>
      <c r="D179" s="258" t="s">
        <v>158</v>
      </c>
      <c r="E179" s="276" t="s">
        <v>1</v>
      </c>
      <c r="F179" s="277" t="s">
        <v>160</v>
      </c>
      <c r="G179" s="275"/>
      <c r="H179" s="278">
        <v>4387.7160000000003</v>
      </c>
      <c r="I179" s="279"/>
      <c r="J179" s="279"/>
      <c r="K179" s="275"/>
      <c r="L179" s="275"/>
      <c r="M179" s="280"/>
      <c r="N179" s="281"/>
      <c r="O179" s="282"/>
      <c r="P179" s="282"/>
      <c r="Q179" s="282"/>
      <c r="R179" s="282"/>
      <c r="S179" s="282"/>
      <c r="T179" s="282"/>
      <c r="U179" s="282"/>
      <c r="V179" s="282"/>
      <c r="W179" s="282"/>
      <c r="X179" s="282"/>
      <c r="Y179" s="283"/>
      <c r="Z179" s="14"/>
      <c r="AA179" s="14"/>
      <c r="AB179" s="14"/>
      <c r="AC179" s="14"/>
      <c r="AD179" s="14"/>
      <c r="AE179" s="14"/>
      <c r="AT179" s="284" t="s">
        <v>158</v>
      </c>
      <c r="AU179" s="284" t="s">
        <v>86</v>
      </c>
      <c r="AV179" s="14" t="s">
        <v>117</v>
      </c>
      <c r="AW179" s="14" t="s">
        <v>5</v>
      </c>
      <c r="AX179" s="14" t="s">
        <v>84</v>
      </c>
      <c r="AY179" s="284" t="s">
        <v>145</v>
      </c>
    </row>
    <row r="180" s="2" customFormat="1" ht="24.15" customHeight="1">
      <c r="A180" s="37"/>
      <c r="B180" s="38"/>
      <c r="C180" s="244" t="s">
        <v>212</v>
      </c>
      <c r="D180" s="244" t="s">
        <v>148</v>
      </c>
      <c r="E180" s="245" t="s">
        <v>213</v>
      </c>
      <c r="F180" s="246" t="s">
        <v>214</v>
      </c>
      <c r="G180" s="247" t="s">
        <v>176</v>
      </c>
      <c r="H180" s="248">
        <v>1095.3309999999999</v>
      </c>
      <c r="I180" s="249"/>
      <c r="J180" s="249"/>
      <c r="K180" s="250">
        <f>ROUND(P180*H180,2)</f>
        <v>0</v>
      </c>
      <c r="L180" s="246" t="s">
        <v>152</v>
      </c>
      <c r="M180" s="43"/>
      <c r="N180" s="251" t="s">
        <v>1</v>
      </c>
      <c r="O180" s="252" t="s">
        <v>42</v>
      </c>
      <c r="P180" s="253">
        <f>I180+J180</f>
        <v>0</v>
      </c>
      <c r="Q180" s="253">
        <f>ROUND(I180*H180,2)</f>
        <v>0</v>
      </c>
      <c r="R180" s="253">
        <f>ROUND(J180*H180,2)</f>
        <v>0</v>
      </c>
      <c r="S180" s="91"/>
      <c r="T180" s="254">
        <f>S180*H180</f>
        <v>0</v>
      </c>
      <c r="U180" s="254">
        <v>0</v>
      </c>
      <c r="V180" s="254">
        <f>U180*H180</f>
        <v>0</v>
      </c>
      <c r="W180" s="254">
        <v>0</v>
      </c>
      <c r="X180" s="254">
        <f>W180*H180</f>
        <v>0</v>
      </c>
      <c r="Y180" s="255" t="s">
        <v>1</v>
      </c>
      <c r="Z180" s="37"/>
      <c r="AA180" s="37"/>
      <c r="AB180" s="37"/>
      <c r="AC180" s="37"/>
      <c r="AD180" s="37"/>
      <c r="AE180" s="37"/>
      <c r="AR180" s="256" t="s">
        <v>117</v>
      </c>
      <c r="AT180" s="256" t="s">
        <v>148</v>
      </c>
      <c r="AU180" s="256" t="s">
        <v>86</v>
      </c>
      <c r="AY180" s="16" t="s">
        <v>145</v>
      </c>
      <c r="BE180" s="257">
        <f>IF(O180="základní",K180,0)</f>
        <v>0</v>
      </c>
      <c r="BF180" s="257">
        <f>IF(O180="snížená",K180,0)</f>
        <v>0</v>
      </c>
      <c r="BG180" s="257">
        <f>IF(O180="zákl. přenesená",K180,0)</f>
        <v>0</v>
      </c>
      <c r="BH180" s="257">
        <f>IF(O180="sníž. přenesená",K180,0)</f>
        <v>0</v>
      </c>
      <c r="BI180" s="257">
        <f>IF(O180="nulová",K180,0)</f>
        <v>0</v>
      </c>
      <c r="BJ180" s="16" t="s">
        <v>117</v>
      </c>
      <c r="BK180" s="257">
        <f>ROUND(P180*H180,2)</f>
        <v>0</v>
      </c>
      <c r="BL180" s="16" t="s">
        <v>117</v>
      </c>
      <c r="BM180" s="256" t="s">
        <v>215</v>
      </c>
    </row>
    <row r="181" s="2" customFormat="1">
      <c r="A181" s="37"/>
      <c r="B181" s="38"/>
      <c r="C181" s="39"/>
      <c r="D181" s="258" t="s">
        <v>154</v>
      </c>
      <c r="E181" s="39"/>
      <c r="F181" s="259" t="s">
        <v>216</v>
      </c>
      <c r="G181" s="39"/>
      <c r="H181" s="39"/>
      <c r="I181" s="211"/>
      <c r="J181" s="211"/>
      <c r="K181" s="39"/>
      <c r="L181" s="39"/>
      <c r="M181" s="43"/>
      <c r="N181" s="260"/>
      <c r="O181" s="261"/>
      <c r="P181" s="91"/>
      <c r="Q181" s="91"/>
      <c r="R181" s="91"/>
      <c r="S181" s="91"/>
      <c r="T181" s="91"/>
      <c r="U181" s="91"/>
      <c r="V181" s="91"/>
      <c r="W181" s="91"/>
      <c r="X181" s="91"/>
      <c r="Y181" s="92"/>
      <c r="Z181" s="37"/>
      <c r="AA181" s="37"/>
      <c r="AB181" s="37"/>
      <c r="AC181" s="37"/>
      <c r="AD181" s="37"/>
      <c r="AE181" s="37"/>
      <c r="AT181" s="16" t="s">
        <v>154</v>
      </c>
      <c r="AU181" s="16" t="s">
        <v>86</v>
      </c>
    </row>
    <row r="182" s="2" customFormat="1">
      <c r="A182" s="37"/>
      <c r="B182" s="38"/>
      <c r="C182" s="39"/>
      <c r="D182" s="258" t="s">
        <v>156</v>
      </c>
      <c r="E182" s="39"/>
      <c r="F182" s="262" t="s">
        <v>210</v>
      </c>
      <c r="G182" s="39"/>
      <c r="H182" s="39"/>
      <c r="I182" s="211"/>
      <c r="J182" s="211"/>
      <c r="K182" s="39"/>
      <c r="L182" s="39"/>
      <c r="M182" s="43"/>
      <c r="N182" s="260"/>
      <c r="O182" s="261"/>
      <c r="P182" s="91"/>
      <c r="Q182" s="91"/>
      <c r="R182" s="91"/>
      <c r="S182" s="91"/>
      <c r="T182" s="91"/>
      <c r="U182" s="91"/>
      <c r="V182" s="91"/>
      <c r="W182" s="91"/>
      <c r="X182" s="91"/>
      <c r="Y182" s="92"/>
      <c r="Z182" s="37"/>
      <c r="AA182" s="37"/>
      <c r="AB182" s="37"/>
      <c r="AC182" s="37"/>
      <c r="AD182" s="37"/>
      <c r="AE182" s="37"/>
      <c r="AT182" s="16" t="s">
        <v>156</v>
      </c>
      <c r="AU182" s="16" t="s">
        <v>86</v>
      </c>
    </row>
    <row r="183" s="13" customFormat="1">
      <c r="A183" s="13"/>
      <c r="B183" s="263"/>
      <c r="C183" s="264"/>
      <c r="D183" s="258" t="s">
        <v>158</v>
      </c>
      <c r="E183" s="265" t="s">
        <v>1</v>
      </c>
      <c r="F183" s="266" t="s">
        <v>217</v>
      </c>
      <c r="G183" s="264"/>
      <c r="H183" s="267">
        <v>1095.3309999999999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1"/>
      <c r="Y183" s="272"/>
      <c r="Z183" s="13"/>
      <c r="AA183" s="13"/>
      <c r="AB183" s="13"/>
      <c r="AC183" s="13"/>
      <c r="AD183" s="13"/>
      <c r="AE183" s="13"/>
      <c r="AT183" s="273" t="s">
        <v>158</v>
      </c>
      <c r="AU183" s="273" t="s">
        <v>86</v>
      </c>
      <c r="AV183" s="13" t="s">
        <v>86</v>
      </c>
      <c r="AW183" s="13" t="s">
        <v>5</v>
      </c>
      <c r="AX183" s="13" t="s">
        <v>77</v>
      </c>
      <c r="AY183" s="273" t="s">
        <v>145</v>
      </c>
    </row>
    <row r="184" s="14" customFormat="1">
      <c r="A184" s="14"/>
      <c r="B184" s="274"/>
      <c r="C184" s="275"/>
      <c r="D184" s="258" t="s">
        <v>158</v>
      </c>
      <c r="E184" s="276" t="s">
        <v>1</v>
      </c>
      <c r="F184" s="277" t="s">
        <v>160</v>
      </c>
      <c r="G184" s="275"/>
      <c r="H184" s="278">
        <v>1095.3309999999999</v>
      </c>
      <c r="I184" s="279"/>
      <c r="J184" s="279"/>
      <c r="K184" s="275"/>
      <c r="L184" s="275"/>
      <c r="M184" s="280"/>
      <c r="N184" s="281"/>
      <c r="O184" s="282"/>
      <c r="P184" s="282"/>
      <c r="Q184" s="282"/>
      <c r="R184" s="282"/>
      <c r="S184" s="282"/>
      <c r="T184" s="282"/>
      <c r="U184" s="282"/>
      <c r="V184" s="282"/>
      <c r="W184" s="282"/>
      <c r="X184" s="282"/>
      <c r="Y184" s="283"/>
      <c r="Z184" s="14"/>
      <c r="AA184" s="14"/>
      <c r="AB184" s="14"/>
      <c r="AC184" s="14"/>
      <c r="AD184" s="14"/>
      <c r="AE184" s="14"/>
      <c r="AT184" s="284" t="s">
        <v>158</v>
      </c>
      <c r="AU184" s="284" t="s">
        <v>86</v>
      </c>
      <c r="AV184" s="14" t="s">
        <v>117</v>
      </c>
      <c r="AW184" s="14" t="s">
        <v>5</v>
      </c>
      <c r="AX184" s="14" t="s">
        <v>84</v>
      </c>
      <c r="AY184" s="284" t="s">
        <v>145</v>
      </c>
    </row>
    <row r="185" s="2" customFormat="1" ht="24.15" customHeight="1">
      <c r="A185" s="37"/>
      <c r="B185" s="38"/>
      <c r="C185" s="244" t="s">
        <v>218</v>
      </c>
      <c r="D185" s="244" t="s">
        <v>148</v>
      </c>
      <c r="E185" s="245" t="s">
        <v>219</v>
      </c>
      <c r="F185" s="246" t="s">
        <v>220</v>
      </c>
      <c r="G185" s="247" t="s">
        <v>169</v>
      </c>
      <c r="H185" s="248">
        <v>14.271000000000001</v>
      </c>
      <c r="I185" s="249"/>
      <c r="J185" s="249"/>
      <c r="K185" s="250">
        <f>ROUND(P185*H185,2)</f>
        <v>0</v>
      </c>
      <c r="L185" s="246" t="s">
        <v>152</v>
      </c>
      <c r="M185" s="43"/>
      <c r="N185" s="251" t="s">
        <v>1</v>
      </c>
      <c r="O185" s="252" t="s">
        <v>42</v>
      </c>
      <c r="P185" s="253">
        <f>I185+J185</f>
        <v>0</v>
      </c>
      <c r="Q185" s="253">
        <f>ROUND(I185*H185,2)</f>
        <v>0</v>
      </c>
      <c r="R185" s="253">
        <f>ROUND(J185*H185,2)</f>
        <v>0</v>
      </c>
      <c r="S185" s="91"/>
      <c r="T185" s="254">
        <f>S185*H185</f>
        <v>0</v>
      </c>
      <c r="U185" s="254">
        <v>0</v>
      </c>
      <c r="V185" s="254">
        <f>U185*H185</f>
        <v>0</v>
      </c>
      <c r="W185" s="254">
        <v>0</v>
      </c>
      <c r="X185" s="254">
        <f>W185*H185</f>
        <v>0</v>
      </c>
      <c r="Y185" s="255" t="s">
        <v>1</v>
      </c>
      <c r="Z185" s="37"/>
      <c r="AA185" s="37"/>
      <c r="AB185" s="37"/>
      <c r="AC185" s="37"/>
      <c r="AD185" s="37"/>
      <c r="AE185" s="37"/>
      <c r="AR185" s="256" t="s">
        <v>117</v>
      </c>
      <c r="AT185" s="256" t="s">
        <v>148</v>
      </c>
      <c r="AU185" s="256" t="s">
        <v>86</v>
      </c>
      <c r="AY185" s="16" t="s">
        <v>145</v>
      </c>
      <c r="BE185" s="257">
        <f>IF(O185="základní",K185,0)</f>
        <v>0</v>
      </c>
      <c r="BF185" s="257">
        <f>IF(O185="snížená",K185,0)</f>
        <v>0</v>
      </c>
      <c r="BG185" s="257">
        <f>IF(O185="zákl. přenesená",K185,0)</f>
        <v>0</v>
      </c>
      <c r="BH185" s="257">
        <f>IF(O185="sníž. přenesená",K185,0)</f>
        <v>0</v>
      </c>
      <c r="BI185" s="257">
        <f>IF(O185="nulová",K185,0)</f>
        <v>0</v>
      </c>
      <c r="BJ185" s="16" t="s">
        <v>117</v>
      </c>
      <c r="BK185" s="257">
        <f>ROUND(P185*H185,2)</f>
        <v>0</v>
      </c>
      <c r="BL185" s="16" t="s">
        <v>117</v>
      </c>
      <c r="BM185" s="256" t="s">
        <v>221</v>
      </c>
    </row>
    <row r="186" s="2" customFormat="1">
      <c r="A186" s="37"/>
      <c r="B186" s="38"/>
      <c r="C186" s="39"/>
      <c r="D186" s="258" t="s">
        <v>154</v>
      </c>
      <c r="E186" s="39"/>
      <c r="F186" s="259" t="s">
        <v>222</v>
      </c>
      <c r="G186" s="39"/>
      <c r="H186" s="39"/>
      <c r="I186" s="211"/>
      <c r="J186" s="211"/>
      <c r="K186" s="39"/>
      <c r="L186" s="39"/>
      <c r="M186" s="43"/>
      <c r="N186" s="260"/>
      <c r="O186" s="261"/>
      <c r="P186" s="91"/>
      <c r="Q186" s="91"/>
      <c r="R186" s="91"/>
      <c r="S186" s="91"/>
      <c r="T186" s="91"/>
      <c r="U186" s="91"/>
      <c r="V186" s="91"/>
      <c r="W186" s="91"/>
      <c r="X186" s="91"/>
      <c r="Y186" s="92"/>
      <c r="Z186" s="37"/>
      <c r="AA186" s="37"/>
      <c r="AB186" s="37"/>
      <c r="AC186" s="37"/>
      <c r="AD186" s="37"/>
      <c r="AE186" s="37"/>
      <c r="AT186" s="16" t="s">
        <v>154</v>
      </c>
      <c r="AU186" s="16" t="s">
        <v>86</v>
      </c>
    </row>
    <row r="187" s="2" customFormat="1">
      <c r="A187" s="37"/>
      <c r="B187" s="38"/>
      <c r="C187" s="39"/>
      <c r="D187" s="258" t="s">
        <v>156</v>
      </c>
      <c r="E187" s="39"/>
      <c r="F187" s="262" t="s">
        <v>223</v>
      </c>
      <c r="G187" s="39"/>
      <c r="H187" s="39"/>
      <c r="I187" s="211"/>
      <c r="J187" s="211"/>
      <c r="K187" s="39"/>
      <c r="L187" s="39"/>
      <c r="M187" s="43"/>
      <c r="N187" s="260"/>
      <c r="O187" s="261"/>
      <c r="P187" s="91"/>
      <c r="Q187" s="91"/>
      <c r="R187" s="91"/>
      <c r="S187" s="91"/>
      <c r="T187" s="91"/>
      <c r="U187" s="91"/>
      <c r="V187" s="91"/>
      <c r="W187" s="91"/>
      <c r="X187" s="91"/>
      <c r="Y187" s="92"/>
      <c r="Z187" s="37"/>
      <c r="AA187" s="37"/>
      <c r="AB187" s="37"/>
      <c r="AC187" s="37"/>
      <c r="AD187" s="37"/>
      <c r="AE187" s="37"/>
      <c r="AT187" s="16" t="s">
        <v>156</v>
      </c>
      <c r="AU187" s="16" t="s">
        <v>86</v>
      </c>
    </row>
    <row r="188" s="13" customFormat="1">
      <c r="A188" s="13"/>
      <c r="B188" s="263"/>
      <c r="C188" s="264"/>
      <c r="D188" s="258" t="s">
        <v>158</v>
      </c>
      <c r="E188" s="265" t="s">
        <v>1</v>
      </c>
      <c r="F188" s="266" t="s">
        <v>224</v>
      </c>
      <c r="G188" s="264"/>
      <c r="H188" s="267">
        <v>14.271000000000001</v>
      </c>
      <c r="I188" s="268"/>
      <c r="J188" s="268"/>
      <c r="K188" s="264"/>
      <c r="L188" s="264"/>
      <c r="M188" s="269"/>
      <c r="N188" s="270"/>
      <c r="O188" s="271"/>
      <c r="P188" s="271"/>
      <c r="Q188" s="271"/>
      <c r="R188" s="271"/>
      <c r="S188" s="271"/>
      <c r="T188" s="271"/>
      <c r="U188" s="271"/>
      <c r="V188" s="271"/>
      <c r="W188" s="271"/>
      <c r="X188" s="271"/>
      <c r="Y188" s="272"/>
      <c r="Z188" s="13"/>
      <c r="AA188" s="13"/>
      <c r="AB188" s="13"/>
      <c r="AC188" s="13"/>
      <c r="AD188" s="13"/>
      <c r="AE188" s="13"/>
      <c r="AT188" s="273" t="s">
        <v>158</v>
      </c>
      <c r="AU188" s="273" t="s">
        <v>86</v>
      </c>
      <c r="AV188" s="13" t="s">
        <v>86</v>
      </c>
      <c r="AW188" s="13" t="s">
        <v>5</v>
      </c>
      <c r="AX188" s="13" t="s">
        <v>77</v>
      </c>
      <c r="AY188" s="273" t="s">
        <v>145</v>
      </c>
    </row>
    <row r="189" s="14" customFormat="1">
      <c r="A189" s="14"/>
      <c r="B189" s="274"/>
      <c r="C189" s="275"/>
      <c r="D189" s="258" t="s">
        <v>158</v>
      </c>
      <c r="E189" s="276" t="s">
        <v>1</v>
      </c>
      <c r="F189" s="277" t="s">
        <v>160</v>
      </c>
      <c r="G189" s="275"/>
      <c r="H189" s="278">
        <v>14.271000000000001</v>
      </c>
      <c r="I189" s="279"/>
      <c r="J189" s="279"/>
      <c r="K189" s="275"/>
      <c r="L189" s="275"/>
      <c r="M189" s="280"/>
      <c r="N189" s="281"/>
      <c r="O189" s="282"/>
      <c r="P189" s="282"/>
      <c r="Q189" s="282"/>
      <c r="R189" s="282"/>
      <c r="S189" s="282"/>
      <c r="T189" s="282"/>
      <c r="U189" s="282"/>
      <c r="V189" s="282"/>
      <c r="W189" s="282"/>
      <c r="X189" s="282"/>
      <c r="Y189" s="283"/>
      <c r="Z189" s="14"/>
      <c r="AA189" s="14"/>
      <c r="AB189" s="14"/>
      <c r="AC189" s="14"/>
      <c r="AD189" s="14"/>
      <c r="AE189" s="14"/>
      <c r="AT189" s="284" t="s">
        <v>158</v>
      </c>
      <c r="AU189" s="284" t="s">
        <v>86</v>
      </c>
      <c r="AV189" s="14" t="s">
        <v>117</v>
      </c>
      <c r="AW189" s="14" t="s">
        <v>5</v>
      </c>
      <c r="AX189" s="14" t="s">
        <v>84</v>
      </c>
      <c r="AY189" s="284" t="s">
        <v>145</v>
      </c>
    </row>
    <row r="190" s="2" customFormat="1" ht="24.15" customHeight="1">
      <c r="A190" s="37"/>
      <c r="B190" s="38"/>
      <c r="C190" s="285" t="s">
        <v>9</v>
      </c>
      <c r="D190" s="285" t="s">
        <v>225</v>
      </c>
      <c r="E190" s="286" t="s">
        <v>226</v>
      </c>
      <c r="F190" s="287" t="s">
        <v>227</v>
      </c>
      <c r="G190" s="288" t="s">
        <v>228</v>
      </c>
      <c r="H190" s="289">
        <v>11335.5</v>
      </c>
      <c r="I190" s="290"/>
      <c r="J190" s="291"/>
      <c r="K190" s="292">
        <f>ROUND(P190*H190,2)</f>
        <v>0</v>
      </c>
      <c r="L190" s="287" t="s">
        <v>152</v>
      </c>
      <c r="M190" s="293"/>
      <c r="N190" s="294" t="s">
        <v>1</v>
      </c>
      <c r="O190" s="252" t="s">
        <v>42</v>
      </c>
      <c r="P190" s="253">
        <f>I190+J190</f>
        <v>0</v>
      </c>
      <c r="Q190" s="253">
        <f>ROUND(I190*H190,2)</f>
        <v>0</v>
      </c>
      <c r="R190" s="253">
        <f>ROUND(J190*H190,2)</f>
        <v>0</v>
      </c>
      <c r="S190" s="91"/>
      <c r="T190" s="254">
        <f>S190*H190</f>
        <v>0</v>
      </c>
      <c r="U190" s="254">
        <v>1</v>
      </c>
      <c r="V190" s="254">
        <f>U190*H190</f>
        <v>11335.5</v>
      </c>
      <c r="W190" s="254">
        <v>0</v>
      </c>
      <c r="X190" s="254">
        <f>W190*H190</f>
        <v>0</v>
      </c>
      <c r="Y190" s="255" t="s">
        <v>1</v>
      </c>
      <c r="Z190" s="37"/>
      <c r="AA190" s="37"/>
      <c r="AB190" s="37"/>
      <c r="AC190" s="37"/>
      <c r="AD190" s="37"/>
      <c r="AE190" s="37"/>
      <c r="AR190" s="256" t="s">
        <v>199</v>
      </c>
      <c r="AT190" s="256" t="s">
        <v>225</v>
      </c>
      <c r="AU190" s="256" t="s">
        <v>86</v>
      </c>
      <c r="AY190" s="16" t="s">
        <v>145</v>
      </c>
      <c r="BE190" s="257">
        <f>IF(O190="základní",K190,0)</f>
        <v>0</v>
      </c>
      <c r="BF190" s="257">
        <f>IF(O190="snížená",K190,0)</f>
        <v>0</v>
      </c>
      <c r="BG190" s="257">
        <f>IF(O190="zákl. přenesená",K190,0)</f>
        <v>0</v>
      </c>
      <c r="BH190" s="257">
        <f>IF(O190="sníž. přenesená",K190,0)</f>
        <v>0</v>
      </c>
      <c r="BI190" s="257">
        <f>IF(O190="nulová",K190,0)</f>
        <v>0</v>
      </c>
      <c r="BJ190" s="16" t="s">
        <v>117</v>
      </c>
      <c r="BK190" s="257">
        <f>ROUND(P190*H190,2)</f>
        <v>0</v>
      </c>
      <c r="BL190" s="16" t="s">
        <v>117</v>
      </c>
      <c r="BM190" s="256" t="s">
        <v>229</v>
      </c>
    </row>
    <row r="191" s="2" customFormat="1">
      <c r="A191" s="37"/>
      <c r="B191" s="38"/>
      <c r="C191" s="39"/>
      <c r="D191" s="258" t="s">
        <v>154</v>
      </c>
      <c r="E191" s="39"/>
      <c r="F191" s="259" t="s">
        <v>227</v>
      </c>
      <c r="G191" s="39"/>
      <c r="H191" s="39"/>
      <c r="I191" s="211"/>
      <c r="J191" s="211"/>
      <c r="K191" s="39"/>
      <c r="L191" s="39"/>
      <c r="M191" s="43"/>
      <c r="N191" s="260"/>
      <c r="O191" s="261"/>
      <c r="P191" s="91"/>
      <c r="Q191" s="91"/>
      <c r="R191" s="91"/>
      <c r="S191" s="91"/>
      <c r="T191" s="91"/>
      <c r="U191" s="91"/>
      <c r="V191" s="91"/>
      <c r="W191" s="91"/>
      <c r="X191" s="91"/>
      <c r="Y191" s="92"/>
      <c r="Z191" s="37"/>
      <c r="AA191" s="37"/>
      <c r="AB191" s="37"/>
      <c r="AC191" s="37"/>
      <c r="AD191" s="37"/>
      <c r="AE191" s="37"/>
      <c r="AT191" s="16" t="s">
        <v>154</v>
      </c>
      <c r="AU191" s="16" t="s">
        <v>86</v>
      </c>
    </row>
    <row r="192" s="13" customFormat="1">
      <c r="A192" s="13"/>
      <c r="B192" s="263"/>
      <c r="C192" s="264"/>
      <c r="D192" s="258" t="s">
        <v>158</v>
      </c>
      <c r="E192" s="265" t="s">
        <v>1</v>
      </c>
      <c r="F192" s="266" t="s">
        <v>230</v>
      </c>
      <c r="G192" s="264"/>
      <c r="H192" s="267">
        <v>940.5</v>
      </c>
      <c r="I192" s="268"/>
      <c r="J192" s="268"/>
      <c r="K192" s="264"/>
      <c r="L192" s="264"/>
      <c r="M192" s="269"/>
      <c r="N192" s="270"/>
      <c r="O192" s="271"/>
      <c r="P192" s="271"/>
      <c r="Q192" s="271"/>
      <c r="R192" s="271"/>
      <c r="S192" s="271"/>
      <c r="T192" s="271"/>
      <c r="U192" s="271"/>
      <c r="V192" s="271"/>
      <c r="W192" s="271"/>
      <c r="X192" s="271"/>
      <c r="Y192" s="272"/>
      <c r="Z192" s="13"/>
      <c r="AA192" s="13"/>
      <c r="AB192" s="13"/>
      <c r="AC192" s="13"/>
      <c r="AD192" s="13"/>
      <c r="AE192" s="13"/>
      <c r="AT192" s="273" t="s">
        <v>158</v>
      </c>
      <c r="AU192" s="273" t="s">
        <v>86</v>
      </c>
      <c r="AV192" s="13" t="s">
        <v>86</v>
      </c>
      <c r="AW192" s="13" t="s">
        <v>5</v>
      </c>
      <c r="AX192" s="13" t="s">
        <v>77</v>
      </c>
      <c r="AY192" s="273" t="s">
        <v>145</v>
      </c>
    </row>
    <row r="193" s="13" customFormat="1">
      <c r="A193" s="13"/>
      <c r="B193" s="263"/>
      <c r="C193" s="264"/>
      <c r="D193" s="258" t="s">
        <v>158</v>
      </c>
      <c r="E193" s="265" t="s">
        <v>1</v>
      </c>
      <c r="F193" s="266" t="s">
        <v>231</v>
      </c>
      <c r="G193" s="264"/>
      <c r="H193" s="267">
        <v>10395</v>
      </c>
      <c r="I193" s="268"/>
      <c r="J193" s="268"/>
      <c r="K193" s="264"/>
      <c r="L193" s="264"/>
      <c r="M193" s="269"/>
      <c r="N193" s="270"/>
      <c r="O193" s="271"/>
      <c r="P193" s="271"/>
      <c r="Q193" s="271"/>
      <c r="R193" s="271"/>
      <c r="S193" s="271"/>
      <c r="T193" s="271"/>
      <c r="U193" s="271"/>
      <c r="V193" s="271"/>
      <c r="W193" s="271"/>
      <c r="X193" s="271"/>
      <c r="Y193" s="272"/>
      <c r="Z193" s="13"/>
      <c r="AA193" s="13"/>
      <c r="AB193" s="13"/>
      <c r="AC193" s="13"/>
      <c r="AD193" s="13"/>
      <c r="AE193" s="13"/>
      <c r="AT193" s="273" t="s">
        <v>158</v>
      </c>
      <c r="AU193" s="273" t="s">
        <v>86</v>
      </c>
      <c r="AV193" s="13" t="s">
        <v>86</v>
      </c>
      <c r="AW193" s="13" t="s">
        <v>5</v>
      </c>
      <c r="AX193" s="13" t="s">
        <v>77</v>
      </c>
      <c r="AY193" s="273" t="s">
        <v>145</v>
      </c>
    </row>
    <row r="194" s="14" customFormat="1">
      <c r="A194" s="14"/>
      <c r="B194" s="274"/>
      <c r="C194" s="275"/>
      <c r="D194" s="258" t="s">
        <v>158</v>
      </c>
      <c r="E194" s="276" t="s">
        <v>1</v>
      </c>
      <c r="F194" s="277" t="s">
        <v>160</v>
      </c>
      <c r="G194" s="275"/>
      <c r="H194" s="278">
        <v>11335.5</v>
      </c>
      <c r="I194" s="279"/>
      <c r="J194" s="279"/>
      <c r="K194" s="275"/>
      <c r="L194" s="275"/>
      <c r="M194" s="280"/>
      <c r="N194" s="295"/>
      <c r="O194" s="296"/>
      <c r="P194" s="296"/>
      <c r="Q194" s="296"/>
      <c r="R194" s="296"/>
      <c r="S194" s="296"/>
      <c r="T194" s="296"/>
      <c r="U194" s="296"/>
      <c r="V194" s="296"/>
      <c r="W194" s="296"/>
      <c r="X194" s="296"/>
      <c r="Y194" s="297"/>
      <c r="Z194" s="14"/>
      <c r="AA194" s="14"/>
      <c r="AB194" s="14"/>
      <c r="AC194" s="14"/>
      <c r="AD194" s="14"/>
      <c r="AE194" s="14"/>
      <c r="AT194" s="284" t="s">
        <v>158</v>
      </c>
      <c r="AU194" s="284" t="s">
        <v>86</v>
      </c>
      <c r="AV194" s="14" t="s">
        <v>117</v>
      </c>
      <c r="AW194" s="14" t="s">
        <v>5</v>
      </c>
      <c r="AX194" s="14" t="s">
        <v>84</v>
      </c>
      <c r="AY194" s="284" t="s">
        <v>145</v>
      </c>
    </row>
    <row r="195" s="2" customFormat="1" ht="6.96" customHeight="1">
      <c r="A195" s="37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43"/>
      <c r="N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JlXglgyexDwsHYxzuQjh0s/vtaxNo44ls8SD0HRTaYmb1J9imXSOJP68am2GPHqvCclxHNTK4l+f8R6z/3AYxg==" hashValue="jynE4LOm/KWFp2SDnp+vFQsinrmb6ZsgXJtLU3r2jjJ2m5q9WRg0V+LcjQnis1R7p0nZ6ngDm+fqYszkbYAkCg==" algorithmName="SHA-512" password="CC35"/>
  <autoFilter ref="C131:L19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9"/>
      <c r="AT3" s="16" t="s">
        <v>86</v>
      </c>
    </row>
    <row r="4" s="1" customFormat="1" ht="24.96" customHeight="1">
      <c r="B4" s="19"/>
      <c r="D4" s="150" t="s">
        <v>97</v>
      </c>
      <c r="M4" s="19"/>
      <c r="N4" s="151" t="s">
        <v>11</v>
      </c>
      <c r="AT4" s="16" t="s">
        <v>5</v>
      </c>
    </row>
    <row r="5" s="1" customFormat="1" ht="6.96" customHeight="1">
      <c r="B5" s="19"/>
      <c r="M5" s="19"/>
    </row>
    <row r="6" s="1" customFormat="1" ht="12" customHeight="1">
      <c r="B6" s="19"/>
      <c r="D6" s="152" t="s">
        <v>17</v>
      </c>
      <c r="M6" s="19"/>
    </row>
    <row r="7" s="1" customFormat="1" ht="16.5" customHeight="1">
      <c r="B7" s="19"/>
      <c r="E7" s="153" t="str">
        <f>'Rekapitulace stavby'!K6</f>
        <v>Oprava geometrický parametrů koleje 2024 - 2025 u ST Most</v>
      </c>
      <c r="F7" s="152"/>
      <c r="G7" s="152"/>
      <c r="H7" s="152"/>
      <c r="M7" s="19"/>
    </row>
    <row r="8" s="1" customFormat="1" ht="12" customHeight="1">
      <c r="B8" s="19"/>
      <c r="D8" s="152" t="s">
        <v>98</v>
      </c>
      <c r="M8" s="19"/>
    </row>
    <row r="9" s="2" customFormat="1" ht="16.5" customHeight="1">
      <c r="A9" s="37"/>
      <c r="B9" s="43"/>
      <c r="C9" s="37"/>
      <c r="D9" s="37"/>
      <c r="E9" s="153" t="s">
        <v>232</v>
      </c>
      <c r="F9" s="37"/>
      <c r="G9" s="37"/>
      <c r="H9" s="37"/>
      <c r="I9" s="37"/>
      <c r="J9" s="37"/>
      <c r="K9" s="37"/>
      <c r="L9" s="37"/>
      <c r="M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52" t="s">
        <v>100</v>
      </c>
      <c r="E10" s="37"/>
      <c r="F10" s="37"/>
      <c r="G10" s="37"/>
      <c r="H10" s="37"/>
      <c r="I10" s="37"/>
      <c r="J10" s="37"/>
      <c r="K10" s="37"/>
      <c r="L10" s="37"/>
      <c r="M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4" t="s">
        <v>233</v>
      </c>
      <c r="F11" s="37"/>
      <c r="G11" s="37"/>
      <c r="H11" s="37"/>
      <c r="I11" s="37"/>
      <c r="J11" s="37"/>
      <c r="K11" s="37"/>
      <c r="L11" s="37"/>
      <c r="M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52" t="s">
        <v>19</v>
      </c>
      <c r="E13" s="37"/>
      <c r="F13" s="143" t="s">
        <v>1</v>
      </c>
      <c r="G13" s="37"/>
      <c r="H13" s="37"/>
      <c r="I13" s="152" t="s">
        <v>20</v>
      </c>
      <c r="J13" s="143" t="s">
        <v>1</v>
      </c>
      <c r="K13" s="37"/>
      <c r="L13" s="37"/>
      <c r="M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2" t="s">
        <v>21</v>
      </c>
      <c r="E14" s="37"/>
      <c r="F14" s="143" t="s">
        <v>22</v>
      </c>
      <c r="G14" s="37"/>
      <c r="H14" s="37"/>
      <c r="I14" s="152" t="s">
        <v>23</v>
      </c>
      <c r="J14" s="155" t="str">
        <f>'Rekapitulace stavby'!AN8</f>
        <v>5. 1. 2024</v>
      </c>
      <c r="K14" s="37"/>
      <c r="L14" s="37"/>
      <c r="M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2" t="s">
        <v>25</v>
      </c>
      <c r="E16" s="37"/>
      <c r="F16" s="37"/>
      <c r="G16" s="37"/>
      <c r="H16" s="37"/>
      <c r="I16" s="152" t="s">
        <v>26</v>
      </c>
      <c r="J16" s="143" t="s">
        <v>1</v>
      </c>
      <c r="K16" s="37"/>
      <c r="L16" s="37"/>
      <c r="M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3" t="s">
        <v>27</v>
      </c>
      <c r="F17" s="37"/>
      <c r="G17" s="37"/>
      <c r="H17" s="37"/>
      <c r="I17" s="152" t="s">
        <v>28</v>
      </c>
      <c r="J17" s="143" t="s">
        <v>1</v>
      </c>
      <c r="K17" s="37"/>
      <c r="L17" s="37"/>
      <c r="M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52" t="s">
        <v>29</v>
      </c>
      <c r="E19" s="37"/>
      <c r="F19" s="37"/>
      <c r="G19" s="37"/>
      <c r="H19" s="37"/>
      <c r="I19" s="152" t="s">
        <v>26</v>
      </c>
      <c r="J19" s="32" t="str">
        <f>'Rekapitulace stavby'!AN13</f>
        <v>Vyplň údaj</v>
      </c>
      <c r="K19" s="37"/>
      <c r="L19" s="37"/>
      <c r="M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3"/>
      <c r="G20" s="143"/>
      <c r="H20" s="143"/>
      <c r="I20" s="152" t="s">
        <v>28</v>
      </c>
      <c r="J20" s="32" t="str">
        <f>'Rekapitulace stavby'!AN14</f>
        <v>Vyplň údaj</v>
      </c>
      <c r="K20" s="37"/>
      <c r="L20" s="37"/>
      <c r="M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52" t="s">
        <v>31</v>
      </c>
      <c r="E22" s="37"/>
      <c r="F22" s="37"/>
      <c r="G22" s="37"/>
      <c r="H22" s="37"/>
      <c r="I22" s="152" t="s">
        <v>26</v>
      </c>
      <c r="J22" s="143" t="str">
        <f>IF('Rekapitulace stavby'!AN16="","",'Rekapitulace stavby'!AN16)</f>
        <v/>
      </c>
      <c r="K22" s="37"/>
      <c r="L22" s="37"/>
      <c r="M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3" t="str">
        <f>IF('Rekapitulace stavby'!E17="","",'Rekapitulace stavby'!E17)</f>
        <v xml:space="preserve"> </v>
      </c>
      <c r="F23" s="37"/>
      <c r="G23" s="37"/>
      <c r="H23" s="37"/>
      <c r="I23" s="152" t="s">
        <v>28</v>
      </c>
      <c r="J23" s="143" t="str">
        <f>IF('Rekapitulace stavby'!AN17="","",'Rekapitulace stavby'!AN17)</f>
        <v/>
      </c>
      <c r="K23" s="37"/>
      <c r="L23" s="37"/>
      <c r="M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2" t="s">
        <v>26</v>
      </c>
      <c r="J25" s="143" t="s">
        <v>1</v>
      </c>
      <c r="K25" s="37"/>
      <c r="L25" s="37"/>
      <c r="M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3" t="s">
        <v>33</v>
      </c>
      <c r="F26" s="37"/>
      <c r="G26" s="37"/>
      <c r="H26" s="37"/>
      <c r="I26" s="152" t="s">
        <v>28</v>
      </c>
      <c r="J26" s="143" t="s">
        <v>1</v>
      </c>
      <c r="K26" s="37"/>
      <c r="L26" s="37"/>
      <c r="M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6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37"/>
      <c r="J28" s="37"/>
      <c r="K28" s="37"/>
      <c r="L28" s="37"/>
      <c r="M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143" t="s">
        <v>102</v>
      </c>
      <c r="E32" s="37"/>
      <c r="F32" s="37"/>
      <c r="G32" s="37"/>
      <c r="H32" s="37"/>
      <c r="I32" s="37"/>
      <c r="J32" s="37"/>
      <c r="K32" s="161">
        <f>K98</f>
        <v>0</v>
      </c>
      <c r="L32" s="37"/>
      <c r="M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43"/>
      <c r="C33" s="37"/>
      <c r="D33" s="37"/>
      <c r="E33" s="152" t="s">
        <v>103</v>
      </c>
      <c r="F33" s="37"/>
      <c r="G33" s="37"/>
      <c r="H33" s="37"/>
      <c r="I33" s="37"/>
      <c r="J33" s="37"/>
      <c r="K33" s="162">
        <f>I98</f>
        <v>0</v>
      </c>
      <c r="L33" s="37"/>
      <c r="M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43"/>
      <c r="C34" s="37"/>
      <c r="D34" s="37"/>
      <c r="E34" s="152" t="s">
        <v>104</v>
      </c>
      <c r="F34" s="37"/>
      <c r="G34" s="37"/>
      <c r="H34" s="37"/>
      <c r="I34" s="37"/>
      <c r="J34" s="37"/>
      <c r="K34" s="162">
        <f>J98</f>
        <v>0</v>
      </c>
      <c r="L34" s="37"/>
      <c r="M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3" t="s">
        <v>105</v>
      </c>
      <c r="E35" s="37"/>
      <c r="F35" s="37"/>
      <c r="G35" s="37"/>
      <c r="H35" s="37"/>
      <c r="I35" s="37"/>
      <c r="J35" s="37"/>
      <c r="K35" s="161">
        <f>K102</f>
        <v>0</v>
      </c>
      <c r="L35" s="37"/>
      <c r="M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43"/>
      <c r="C36" s="37"/>
      <c r="D36" s="164" t="s">
        <v>35</v>
      </c>
      <c r="E36" s="37"/>
      <c r="F36" s="37"/>
      <c r="G36" s="37"/>
      <c r="H36" s="37"/>
      <c r="I36" s="37"/>
      <c r="J36" s="37"/>
      <c r="K36" s="165">
        <f>ROUND(K32 + K35, 2)</f>
        <v>0</v>
      </c>
      <c r="L36" s="37"/>
      <c r="M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43"/>
      <c r="C37" s="37"/>
      <c r="D37" s="160"/>
      <c r="E37" s="160"/>
      <c r="F37" s="160"/>
      <c r="G37" s="160"/>
      <c r="H37" s="160"/>
      <c r="I37" s="160"/>
      <c r="J37" s="160"/>
      <c r="K37" s="160"/>
      <c r="L37" s="160"/>
      <c r="M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166" t="s">
        <v>37</v>
      </c>
      <c r="G38" s="37"/>
      <c r="H38" s="37"/>
      <c r="I38" s="166" t="s">
        <v>36</v>
      </c>
      <c r="J38" s="37"/>
      <c r="K38" s="166" t="s">
        <v>38</v>
      </c>
      <c r="L38" s="37"/>
      <c r="M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167" t="s">
        <v>39</v>
      </c>
      <c r="E39" s="152" t="s">
        <v>40</v>
      </c>
      <c r="F39" s="162">
        <f>ROUND((SUM(BE102:BE109) + SUM(BE131:BE144)),  2)</f>
        <v>0</v>
      </c>
      <c r="G39" s="37"/>
      <c r="H39" s="37"/>
      <c r="I39" s="168">
        <v>0.20999999999999999</v>
      </c>
      <c r="J39" s="37"/>
      <c r="K39" s="162">
        <f>ROUND(((SUM(BE102:BE109) + SUM(BE131:BE144))*I39),  2)</f>
        <v>0</v>
      </c>
      <c r="L39" s="37"/>
      <c r="M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41</v>
      </c>
      <c r="F40" s="162">
        <f>ROUND((SUM(BF102:BF109) + SUM(BF131:BF144)),  2)</f>
        <v>0</v>
      </c>
      <c r="G40" s="37"/>
      <c r="H40" s="37"/>
      <c r="I40" s="168">
        <v>0.12</v>
      </c>
      <c r="J40" s="37"/>
      <c r="K40" s="162">
        <f>ROUND(((SUM(BF102:BF109) + SUM(BF131:BF144))*I40),  2)</f>
        <v>0</v>
      </c>
      <c r="L40" s="37"/>
      <c r="M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14.4" customHeight="1">
      <c r="A41" s="37"/>
      <c r="B41" s="43"/>
      <c r="C41" s="37"/>
      <c r="D41" s="152" t="s">
        <v>39</v>
      </c>
      <c r="E41" s="152" t="s">
        <v>42</v>
      </c>
      <c r="F41" s="162">
        <f>ROUND((SUM(BG102:BG109) + SUM(BG131:BG144)),  2)</f>
        <v>0</v>
      </c>
      <c r="G41" s="37"/>
      <c r="H41" s="37"/>
      <c r="I41" s="168">
        <v>0.20999999999999999</v>
      </c>
      <c r="J41" s="37"/>
      <c r="K41" s="162">
        <f>0</f>
        <v>0</v>
      </c>
      <c r="L41" s="37"/>
      <c r="M41" s="6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152" t="s">
        <v>43</v>
      </c>
      <c r="F42" s="162">
        <f>ROUND((SUM(BH102:BH109) + SUM(BH131:BH144)),  2)</f>
        <v>0</v>
      </c>
      <c r="G42" s="37"/>
      <c r="H42" s="37"/>
      <c r="I42" s="168">
        <v>0.12</v>
      </c>
      <c r="J42" s="37"/>
      <c r="K42" s="162">
        <f>0</f>
        <v>0</v>
      </c>
      <c r="L42" s="37"/>
      <c r="M42" s="6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43"/>
      <c r="C43" s="37"/>
      <c r="D43" s="37"/>
      <c r="E43" s="152" t="s">
        <v>44</v>
      </c>
      <c r="F43" s="162">
        <f>ROUND((SUM(BI102:BI109) + SUM(BI131:BI144)),  2)</f>
        <v>0</v>
      </c>
      <c r="G43" s="37"/>
      <c r="H43" s="37"/>
      <c r="I43" s="168">
        <v>0</v>
      </c>
      <c r="J43" s="37"/>
      <c r="K43" s="162">
        <f>0</f>
        <v>0</v>
      </c>
      <c r="L43" s="37"/>
      <c r="M43" s="63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6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43"/>
      <c r="C45" s="169"/>
      <c r="D45" s="170" t="s">
        <v>45</v>
      </c>
      <c r="E45" s="171"/>
      <c r="F45" s="171"/>
      <c r="G45" s="172" t="s">
        <v>46</v>
      </c>
      <c r="H45" s="173" t="s">
        <v>47</v>
      </c>
      <c r="I45" s="171"/>
      <c r="J45" s="171"/>
      <c r="K45" s="174">
        <f>SUM(K36:K43)</f>
        <v>0</v>
      </c>
      <c r="L45" s="175"/>
      <c r="M45" s="6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43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6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3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3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39"/>
      <c r="M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Oprava geometrický parametrů koleje 2024 - 2025 u ST Most</v>
      </c>
      <c r="F85" s="31"/>
      <c r="G85" s="31"/>
      <c r="H85" s="31"/>
      <c r="I85" s="39"/>
      <c r="J85" s="39"/>
      <c r="K85" s="39"/>
      <c r="L85" s="39"/>
      <c r="M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21"/>
      <c r="M86" s="19"/>
    </row>
    <row r="87" s="2" customFormat="1" ht="16.5" customHeight="1">
      <c r="A87" s="37"/>
      <c r="B87" s="38"/>
      <c r="C87" s="39"/>
      <c r="D87" s="39"/>
      <c r="E87" s="187" t="s">
        <v>232</v>
      </c>
      <c r="F87" s="39"/>
      <c r="G87" s="39"/>
      <c r="H87" s="39"/>
      <c r="I87" s="39"/>
      <c r="J87" s="39"/>
      <c r="K87" s="39"/>
      <c r="L87" s="39"/>
      <c r="M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39"/>
      <c r="M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6" t="str">
        <f>E11</f>
        <v>ČO2.1 - VRN</v>
      </c>
      <c r="F89" s="39"/>
      <c r="G89" s="39"/>
      <c r="H89" s="39"/>
      <c r="I89" s="39"/>
      <c r="J89" s="39"/>
      <c r="K89" s="39"/>
      <c r="L89" s="39"/>
      <c r="M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</v>
      </c>
      <c r="G91" s="39"/>
      <c r="H91" s="39"/>
      <c r="I91" s="31" t="s">
        <v>23</v>
      </c>
      <c r="J91" s="79" t="str">
        <f>IF(J14="","",J14)</f>
        <v>5. 1. 2024</v>
      </c>
      <c r="K91" s="39"/>
      <c r="L91" s="39"/>
      <c r="M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Správa železnic s.o. - OŘ UNL, ST Most</v>
      </c>
      <c r="G93" s="39"/>
      <c r="H93" s="39"/>
      <c r="I93" s="31" t="s">
        <v>31</v>
      </c>
      <c r="J93" s="35" t="str">
        <f>E23</f>
        <v xml:space="preserve"> </v>
      </c>
      <c r="K93" s="39"/>
      <c r="L93" s="39"/>
      <c r="M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Andrea Palatková</v>
      </c>
      <c r="K94" s="39"/>
      <c r="L94" s="39"/>
      <c r="M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8" t="s">
        <v>107</v>
      </c>
      <c r="D96" s="189"/>
      <c r="E96" s="189"/>
      <c r="F96" s="189"/>
      <c r="G96" s="189"/>
      <c r="H96" s="189"/>
      <c r="I96" s="190" t="s">
        <v>108</v>
      </c>
      <c r="J96" s="190" t="s">
        <v>109</v>
      </c>
      <c r="K96" s="190" t="s">
        <v>110</v>
      </c>
      <c r="L96" s="189"/>
      <c r="M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6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1" t="s">
        <v>111</v>
      </c>
      <c r="D98" s="39"/>
      <c r="E98" s="39"/>
      <c r="F98" s="39"/>
      <c r="G98" s="39"/>
      <c r="H98" s="39"/>
      <c r="I98" s="110">
        <f>Q131</f>
        <v>0</v>
      </c>
      <c r="J98" s="110">
        <f>R131</f>
        <v>0</v>
      </c>
      <c r="K98" s="110">
        <f>K131</f>
        <v>0</v>
      </c>
      <c r="L98" s="39"/>
      <c r="M98" s="6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112</v>
      </c>
    </row>
    <row r="99" s="9" customFormat="1" ht="24.96" customHeight="1">
      <c r="A99" s="9"/>
      <c r="B99" s="192"/>
      <c r="C99" s="193"/>
      <c r="D99" s="194" t="s">
        <v>234</v>
      </c>
      <c r="E99" s="195"/>
      <c r="F99" s="195"/>
      <c r="G99" s="195"/>
      <c r="H99" s="195"/>
      <c r="I99" s="196">
        <f>Q132</f>
        <v>0</v>
      </c>
      <c r="J99" s="196">
        <f>R132</f>
        <v>0</v>
      </c>
      <c r="K99" s="196">
        <f>K132</f>
        <v>0</v>
      </c>
      <c r="L99" s="193"/>
      <c r="M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6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29.28" customHeight="1">
      <c r="A102" s="37"/>
      <c r="B102" s="38"/>
      <c r="C102" s="191" t="s">
        <v>115</v>
      </c>
      <c r="D102" s="39"/>
      <c r="E102" s="39"/>
      <c r="F102" s="39"/>
      <c r="G102" s="39"/>
      <c r="H102" s="39"/>
      <c r="I102" s="39"/>
      <c r="J102" s="39"/>
      <c r="K102" s="203">
        <f>ROUND(K103 + K104 + K105 + K106 + K107 + K108,2)</f>
        <v>0</v>
      </c>
      <c r="L102" s="39"/>
      <c r="M102" s="63"/>
      <c r="O102" s="204" t="s">
        <v>39</v>
      </c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18" customHeight="1">
      <c r="A103" s="37"/>
      <c r="B103" s="38"/>
      <c r="C103" s="39"/>
      <c r="D103" s="205" t="s">
        <v>116</v>
      </c>
      <c r="E103" s="206"/>
      <c r="F103" s="206"/>
      <c r="G103" s="39"/>
      <c r="H103" s="39"/>
      <c r="I103" s="39"/>
      <c r="J103" s="39"/>
      <c r="K103" s="207">
        <v>0</v>
      </c>
      <c r="L103" s="39"/>
      <c r="M103" s="208"/>
      <c r="N103" s="209"/>
      <c r="O103" s="210" t="s">
        <v>42</v>
      </c>
      <c r="P103" s="209"/>
      <c r="Q103" s="209"/>
      <c r="R103" s="209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12" t="s">
        <v>95</v>
      </c>
      <c r="AZ103" s="209"/>
      <c r="BA103" s="209"/>
      <c r="BB103" s="209"/>
      <c r="BC103" s="209"/>
      <c r="BD103" s="209"/>
      <c r="BE103" s="213">
        <f>IF(O103="základní",K103,0)</f>
        <v>0</v>
      </c>
      <c r="BF103" s="213">
        <f>IF(O103="snížená",K103,0)</f>
        <v>0</v>
      </c>
      <c r="BG103" s="213">
        <f>IF(O103="zákl. přenesená",K103,0)</f>
        <v>0</v>
      </c>
      <c r="BH103" s="213">
        <f>IF(O103="sníž. přenesená",K103,0)</f>
        <v>0</v>
      </c>
      <c r="BI103" s="213">
        <f>IF(O103="nulová",K103,0)</f>
        <v>0</v>
      </c>
      <c r="BJ103" s="212" t="s">
        <v>117</v>
      </c>
      <c r="BK103" s="209"/>
      <c r="BL103" s="209"/>
      <c r="BM103" s="209"/>
    </row>
    <row r="104" s="2" customFormat="1" ht="18" customHeight="1">
      <c r="A104" s="37"/>
      <c r="B104" s="38"/>
      <c r="C104" s="39"/>
      <c r="D104" s="205" t="s">
        <v>118</v>
      </c>
      <c r="E104" s="206"/>
      <c r="F104" s="206"/>
      <c r="G104" s="39"/>
      <c r="H104" s="39"/>
      <c r="I104" s="39"/>
      <c r="J104" s="39"/>
      <c r="K104" s="207">
        <v>0</v>
      </c>
      <c r="L104" s="39"/>
      <c r="M104" s="208"/>
      <c r="N104" s="209"/>
      <c r="O104" s="210" t="s">
        <v>42</v>
      </c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95</v>
      </c>
      <c r="AZ104" s="209"/>
      <c r="BA104" s="209"/>
      <c r="BB104" s="209"/>
      <c r="BC104" s="209"/>
      <c r="BD104" s="209"/>
      <c r="BE104" s="213">
        <f>IF(O104="základní",K104,0)</f>
        <v>0</v>
      </c>
      <c r="BF104" s="213">
        <f>IF(O104="snížená",K104,0)</f>
        <v>0</v>
      </c>
      <c r="BG104" s="213">
        <f>IF(O104="zákl. přenesená",K104,0)</f>
        <v>0</v>
      </c>
      <c r="BH104" s="213">
        <f>IF(O104="sníž. přenesená",K104,0)</f>
        <v>0</v>
      </c>
      <c r="BI104" s="213">
        <f>IF(O104="nulová",K104,0)</f>
        <v>0</v>
      </c>
      <c r="BJ104" s="212" t="s">
        <v>117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205" t="s">
        <v>119</v>
      </c>
      <c r="E105" s="206"/>
      <c r="F105" s="206"/>
      <c r="G105" s="39"/>
      <c r="H105" s="39"/>
      <c r="I105" s="39"/>
      <c r="J105" s="39"/>
      <c r="K105" s="207">
        <v>0</v>
      </c>
      <c r="L105" s="39"/>
      <c r="M105" s="208"/>
      <c r="N105" s="209"/>
      <c r="O105" s="210" t="s">
        <v>42</v>
      </c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95</v>
      </c>
      <c r="AZ105" s="209"/>
      <c r="BA105" s="209"/>
      <c r="BB105" s="209"/>
      <c r="BC105" s="209"/>
      <c r="BD105" s="209"/>
      <c r="BE105" s="213">
        <f>IF(O105="základní",K105,0)</f>
        <v>0</v>
      </c>
      <c r="BF105" s="213">
        <f>IF(O105="snížená",K105,0)</f>
        <v>0</v>
      </c>
      <c r="BG105" s="213">
        <f>IF(O105="zákl. přenesená",K105,0)</f>
        <v>0</v>
      </c>
      <c r="BH105" s="213">
        <f>IF(O105="sníž. přenesená",K105,0)</f>
        <v>0</v>
      </c>
      <c r="BI105" s="213">
        <f>IF(O105="nulová",K105,0)</f>
        <v>0</v>
      </c>
      <c r="BJ105" s="212" t="s">
        <v>117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205" t="s">
        <v>120</v>
      </c>
      <c r="E106" s="206"/>
      <c r="F106" s="206"/>
      <c r="G106" s="39"/>
      <c r="H106" s="39"/>
      <c r="I106" s="39"/>
      <c r="J106" s="39"/>
      <c r="K106" s="207">
        <v>0</v>
      </c>
      <c r="L106" s="39"/>
      <c r="M106" s="208"/>
      <c r="N106" s="209"/>
      <c r="O106" s="210" t="s">
        <v>42</v>
      </c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95</v>
      </c>
      <c r="AZ106" s="209"/>
      <c r="BA106" s="209"/>
      <c r="BB106" s="209"/>
      <c r="BC106" s="209"/>
      <c r="BD106" s="209"/>
      <c r="BE106" s="213">
        <f>IF(O106="základní",K106,0)</f>
        <v>0</v>
      </c>
      <c r="BF106" s="213">
        <f>IF(O106="snížená",K106,0)</f>
        <v>0</v>
      </c>
      <c r="BG106" s="213">
        <f>IF(O106="zákl. přenesená",K106,0)</f>
        <v>0</v>
      </c>
      <c r="BH106" s="213">
        <f>IF(O106="sníž. přenesená",K106,0)</f>
        <v>0</v>
      </c>
      <c r="BI106" s="213">
        <f>IF(O106="nulová",K106,0)</f>
        <v>0</v>
      </c>
      <c r="BJ106" s="212" t="s">
        <v>117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205" t="s">
        <v>121</v>
      </c>
      <c r="E107" s="206"/>
      <c r="F107" s="206"/>
      <c r="G107" s="39"/>
      <c r="H107" s="39"/>
      <c r="I107" s="39"/>
      <c r="J107" s="39"/>
      <c r="K107" s="207">
        <v>0</v>
      </c>
      <c r="L107" s="39"/>
      <c r="M107" s="208"/>
      <c r="N107" s="209"/>
      <c r="O107" s="210" t="s">
        <v>42</v>
      </c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95</v>
      </c>
      <c r="AZ107" s="209"/>
      <c r="BA107" s="209"/>
      <c r="BB107" s="209"/>
      <c r="BC107" s="209"/>
      <c r="BD107" s="209"/>
      <c r="BE107" s="213">
        <f>IF(O107="základní",K107,0)</f>
        <v>0</v>
      </c>
      <c r="BF107" s="213">
        <f>IF(O107="snížená",K107,0)</f>
        <v>0</v>
      </c>
      <c r="BG107" s="213">
        <f>IF(O107="zákl. přenesená",K107,0)</f>
        <v>0</v>
      </c>
      <c r="BH107" s="213">
        <f>IF(O107="sníž. přenesená",K107,0)</f>
        <v>0</v>
      </c>
      <c r="BI107" s="213">
        <f>IF(O107="nulová",K107,0)</f>
        <v>0</v>
      </c>
      <c r="BJ107" s="212" t="s">
        <v>117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206" t="s">
        <v>122</v>
      </c>
      <c r="E108" s="39"/>
      <c r="F108" s="39"/>
      <c r="G108" s="39"/>
      <c r="H108" s="39"/>
      <c r="I108" s="39"/>
      <c r="J108" s="39"/>
      <c r="K108" s="207">
        <f>ROUND(K32*T108,2)</f>
        <v>0</v>
      </c>
      <c r="L108" s="39"/>
      <c r="M108" s="208"/>
      <c r="N108" s="209"/>
      <c r="O108" s="210" t="s">
        <v>42</v>
      </c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123</v>
      </c>
      <c r="AZ108" s="209"/>
      <c r="BA108" s="209"/>
      <c r="BB108" s="209"/>
      <c r="BC108" s="209"/>
      <c r="BD108" s="209"/>
      <c r="BE108" s="213">
        <f>IF(O108="základní",K108,0)</f>
        <v>0</v>
      </c>
      <c r="BF108" s="213">
        <f>IF(O108="snížená",K108,0)</f>
        <v>0</v>
      </c>
      <c r="BG108" s="213">
        <f>IF(O108="zákl. přenesená",K108,0)</f>
        <v>0</v>
      </c>
      <c r="BH108" s="213">
        <f>IF(O108="sníž. přenesená",K108,0)</f>
        <v>0</v>
      </c>
      <c r="BI108" s="213">
        <f>IF(O108="nulová",K108,0)</f>
        <v>0</v>
      </c>
      <c r="BJ108" s="212" t="s">
        <v>117</v>
      </c>
      <c r="BK108" s="209"/>
      <c r="BL108" s="209"/>
      <c r="BM108" s="209"/>
    </row>
    <row r="109" s="2" customForma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9.28" customHeight="1">
      <c r="A110" s="37"/>
      <c r="B110" s="38"/>
      <c r="C110" s="214" t="s">
        <v>124</v>
      </c>
      <c r="D110" s="189"/>
      <c r="E110" s="189"/>
      <c r="F110" s="189"/>
      <c r="G110" s="189"/>
      <c r="H110" s="189"/>
      <c r="I110" s="189"/>
      <c r="J110" s="189"/>
      <c r="K110" s="215">
        <f>ROUND(K98+K102,2)</f>
        <v>0</v>
      </c>
      <c r="L110" s="189"/>
      <c r="M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125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17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7" t="str">
        <f>E7</f>
        <v>Oprava geometrický parametrů koleje 2024 - 2025 u ST Most</v>
      </c>
      <c r="F119" s="31"/>
      <c r="G119" s="31"/>
      <c r="H119" s="31"/>
      <c r="I119" s="39"/>
      <c r="J119" s="39"/>
      <c r="K119" s="39"/>
      <c r="L119" s="39"/>
      <c r="M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98</v>
      </c>
      <c r="D120" s="21"/>
      <c r="E120" s="21"/>
      <c r="F120" s="21"/>
      <c r="G120" s="21"/>
      <c r="H120" s="21"/>
      <c r="I120" s="21"/>
      <c r="J120" s="21"/>
      <c r="K120" s="21"/>
      <c r="L120" s="21"/>
      <c r="M120" s="19"/>
    </row>
    <row r="121" s="2" customFormat="1" ht="16.5" customHeight="1">
      <c r="A121" s="37"/>
      <c r="B121" s="38"/>
      <c r="C121" s="39"/>
      <c r="D121" s="39"/>
      <c r="E121" s="187" t="s">
        <v>232</v>
      </c>
      <c r="F121" s="39"/>
      <c r="G121" s="39"/>
      <c r="H121" s="39"/>
      <c r="I121" s="39"/>
      <c r="J121" s="39"/>
      <c r="K121" s="39"/>
      <c r="L121" s="39"/>
      <c r="M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100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6" t="str">
        <f>E11</f>
        <v>ČO2.1 - VRN</v>
      </c>
      <c r="F123" s="39"/>
      <c r="G123" s="39"/>
      <c r="H123" s="39"/>
      <c r="I123" s="39"/>
      <c r="J123" s="39"/>
      <c r="K123" s="39"/>
      <c r="L123" s="39"/>
      <c r="M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21</v>
      </c>
      <c r="D125" s="39"/>
      <c r="E125" s="39"/>
      <c r="F125" s="26" t="str">
        <f>F14</f>
        <v xml:space="preserve"> </v>
      </c>
      <c r="G125" s="39"/>
      <c r="H125" s="39"/>
      <c r="I125" s="31" t="s">
        <v>23</v>
      </c>
      <c r="J125" s="79" t="str">
        <f>IF(J14="","",J14)</f>
        <v>5. 1. 2024</v>
      </c>
      <c r="K125" s="39"/>
      <c r="L125" s="39"/>
      <c r="M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25</v>
      </c>
      <c r="D127" s="39"/>
      <c r="E127" s="39"/>
      <c r="F127" s="26" t="str">
        <f>E17</f>
        <v>Správa železnic s.o. - OŘ UNL, ST Most</v>
      </c>
      <c r="G127" s="39"/>
      <c r="H127" s="39"/>
      <c r="I127" s="31" t="s">
        <v>31</v>
      </c>
      <c r="J127" s="35" t="str">
        <f>E23</f>
        <v xml:space="preserve"> </v>
      </c>
      <c r="K127" s="39"/>
      <c r="L127" s="39"/>
      <c r="M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29</v>
      </c>
      <c r="D128" s="39"/>
      <c r="E128" s="39"/>
      <c r="F128" s="26" t="str">
        <f>IF(E20="","",E20)</f>
        <v>Vyplň údaj</v>
      </c>
      <c r="G128" s="39"/>
      <c r="H128" s="39"/>
      <c r="I128" s="31" t="s">
        <v>32</v>
      </c>
      <c r="J128" s="35" t="str">
        <f>E26</f>
        <v>Andrea Palatková</v>
      </c>
      <c r="K128" s="39"/>
      <c r="L128" s="39"/>
      <c r="M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63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216"/>
      <c r="B130" s="217"/>
      <c r="C130" s="218" t="s">
        <v>126</v>
      </c>
      <c r="D130" s="219" t="s">
        <v>60</v>
      </c>
      <c r="E130" s="219" t="s">
        <v>56</v>
      </c>
      <c r="F130" s="219" t="s">
        <v>57</v>
      </c>
      <c r="G130" s="219" t="s">
        <v>127</v>
      </c>
      <c r="H130" s="219" t="s">
        <v>128</v>
      </c>
      <c r="I130" s="219" t="s">
        <v>129</v>
      </c>
      <c r="J130" s="219" t="s">
        <v>130</v>
      </c>
      <c r="K130" s="219" t="s">
        <v>110</v>
      </c>
      <c r="L130" s="220" t="s">
        <v>131</v>
      </c>
      <c r="M130" s="221"/>
      <c r="N130" s="100" t="s">
        <v>1</v>
      </c>
      <c r="O130" s="101" t="s">
        <v>39</v>
      </c>
      <c r="P130" s="101" t="s">
        <v>132</v>
      </c>
      <c r="Q130" s="101" t="s">
        <v>133</v>
      </c>
      <c r="R130" s="101" t="s">
        <v>134</v>
      </c>
      <c r="S130" s="101" t="s">
        <v>135</v>
      </c>
      <c r="T130" s="101" t="s">
        <v>136</v>
      </c>
      <c r="U130" s="101" t="s">
        <v>137</v>
      </c>
      <c r="V130" s="101" t="s">
        <v>138</v>
      </c>
      <c r="W130" s="101" t="s">
        <v>139</v>
      </c>
      <c r="X130" s="101" t="s">
        <v>140</v>
      </c>
      <c r="Y130" s="102" t="s">
        <v>141</v>
      </c>
      <c r="Z130" s="216"/>
      <c r="AA130" s="216"/>
      <c r="AB130" s="216"/>
      <c r="AC130" s="216"/>
      <c r="AD130" s="216"/>
      <c r="AE130" s="216"/>
    </row>
    <row r="131" s="2" customFormat="1" ht="22.8" customHeight="1">
      <c r="A131" s="37"/>
      <c r="B131" s="38"/>
      <c r="C131" s="107" t="s">
        <v>142</v>
      </c>
      <c r="D131" s="39"/>
      <c r="E131" s="39"/>
      <c r="F131" s="39"/>
      <c r="G131" s="39"/>
      <c r="H131" s="39"/>
      <c r="I131" s="39"/>
      <c r="J131" s="39"/>
      <c r="K131" s="222">
        <f>BK131</f>
        <v>0</v>
      </c>
      <c r="L131" s="39"/>
      <c r="M131" s="43"/>
      <c r="N131" s="103"/>
      <c r="O131" s="223"/>
      <c r="P131" s="104"/>
      <c r="Q131" s="224">
        <f>Q132</f>
        <v>0</v>
      </c>
      <c r="R131" s="224">
        <f>R132</f>
        <v>0</v>
      </c>
      <c r="S131" s="104"/>
      <c r="T131" s="225">
        <f>T132</f>
        <v>0</v>
      </c>
      <c r="U131" s="104"/>
      <c r="V131" s="225">
        <f>V132</f>
        <v>0</v>
      </c>
      <c r="W131" s="104"/>
      <c r="X131" s="225">
        <f>X132</f>
        <v>0</v>
      </c>
      <c r="Y131" s="105"/>
      <c r="Z131" s="37"/>
      <c r="AA131" s="37"/>
      <c r="AB131" s="37"/>
      <c r="AC131" s="37"/>
      <c r="AD131" s="37"/>
      <c r="AE131" s="37"/>
      <c r="AT131" s="16" t="s">
        <v>76</v>
      </c>
      <c r="AU131" s="16" t="s">
        <v>112</v>
      </c>
      <c r="BK131" s="226">
        <f>BK132</f>
        <v>0</v>
      </c>
    </row>
    <row r="132" s="12" customFormat="1" ht="25.92" customHeight="1">
      <c r="A132" s="12"/>
      <c r="B132" s="227"/>
      <c r="C132" s="228"/>
      <c r="D132" s="229" t="s">
        <v>76</v>
      </c>
      <c r="E132" s="230" t="s">
        <v>95</v>
      </c>
      <c r="F132" s="230" t="s">
        <v>92</v>
      </c>
      <c r="G132" s="228"/>
      <c r="H132" s="228"/>
      <c r="I132" s="231"/>
      <c r="J132" s="231"/>
      <c r="K132" s="232">
        <f>BK132</f>
        <v>0</v>
      </c>
      <c r="L132" s="228"/>
      <c r="M132" s="233"/>
      <c r="N132" s="234"/>
      <c r="O132" s="235"/>
      <c r="P132" s="235"/>
      <c r="Q132" s="236">
        <f>SUM(Q133:Q144)</f>
        <v>0</v>
      </c>
      <c r="R132" s="236">
        <f>SUM(R133:R144)</f>
        <v>0</v>
      </c>
      <c r="S132" s="235"/>
      <c r="T132" s="237">
        <f>SUM(T133:T144)</f>
        <v>0</v>
      </c>
      <c r="U132" s="235"/>
      <c r="V132" s="237">
        <f>SUM(V133:V144)</f>
        <v>0</v>
      </c>
      <c r="W132" s="235"/>
      <c r="X132" s="237">
        <f>SUM(X133:X144)</f>
        <v>0</v>
      </c>
      <c r="Y132" s="238"/>
      <c r="Z132" s="12"/>
      <c r="AA132" s="12"/>
      <c r="AB132" s="12"/>
      <c r="AC132" s="12"/>
      <c r="AD132" s="12"/>
      <c r="AE132" s="12"/>
      <c r="AR132" s="239" t="s">
        <v>146</v>
      </c>
      <c r="AT132" s="240" t="s">
        <v>76</v>
      </c>
      <c r="AU132" s="240" t="s">
        <v>77</v>
      </c>
      <c r="AY132" s="239" t="s">
        <v>145</v>
      </c>
      <c r="BK132" s="241">
        <f>SUM(BK133:BK144)</f>
        <v>0</v>
      </c>
    </row>
    <row r="133" s="2" customFormat="1" ht="24.15" customHeight="1">
      <c r="A133" s="37"/>
      <c r="B133" s="38"/>
      <c r="C133" s="244" t="s">
        <v>84</v>
      </c>
      <c r="D133" s="244" t="s">
        <v>148</v>
      </c>
      <c r="E133" s="245" t="s">
        <v>235</v>
      </c>
      <c r="F133" s="246" t="s">
        <v>236</v>
      </c>
      <c r="G133" s="247" t="s">
        <v>237</v>
      </c>
      <c r="H133" s="298"/>
      <c r="I133" s="249"/>
      <c r="J133" s="249"/>
      <c r="K133" s="250">
        <f>ROUND(P133*H133,2)</f>
        <v>0</v>
      </c>
      <c r="L133" s="246" t="s">
        <v>152</v>
      </c>
      <c r="M133" s="43"/>
      <c r="N133" s="251" t="s">
        <v>1</v>
      </c>
      <c r="O133" s="252" t="s">
        <v>42</v>
      </c>
      <c r="P133" s="253">
        <f>I133+J133</f>
        <v>0</v>
      </c>
      <c r="Q133" s="253">
        <f>ROUND(I133*H133,2)</f>
        <v>0</v>
      </c>
      <c r="R133" s="253">
        <f>ROUND(J133*H133,2)</f>
        <v>0</v>
      </c>
      <c r="S133" s="91"/>
      <c r="T133" s="254">
        <f>S133*H133</f>
        <v>0</v>
      </c>
      <c r="U133" s="254">
        <v>0</v>
      </c>
      <c r="V133" s="254">
        <f>U133*H133</f>
        <v>0</v>
      </c>
      <c r="W133" s="254">
        <v>0</v>
      </c>
      <c r="X133" s="254">
        <f>W133*H133</f>
        <v>0</v>
      </c>
      <c r="Y133" s="255" t="s">
        <v>1</v>
      </c>
      <c r="Z133" s="37"/>
      <c r="AA133" s="37"/>
      <c r="AB133" s="37"/>
      <c r="AC133" s="37"/>
      <c r="AD133" s="37"/>
      <c r="AE133" s="37"/>
      <c r="AR133" s="256" t="s">
        <v>117</v>
      </c>
      <c r="AT133" s="256" t="s">
        <v>148</v>
      </c>
      <c r="AU133" s="256" t="s">
        <v>84</v>
      </c>
      <c r="AY133" s="16" t="s">
        <v>145</v>
      </c>
      <c r="BE133" s="257">
        <f>IF(O133="základní",K133,0)</f>
        <v>0</v>
      </c>
      <c r="BF133" s="257">
        <f>IF(O133="snížená",K133,0)</f>
        <v>0</v>
      </c>
      <c r="BG133" s="257">
        <f>IF(O133="zákl. přenesená",K133,0)</f>
        <v>0</v>
      </c>
      <c r="BH133" s="257">
        <f>IF(O133="sníž. přenesená",K133,0)</f>
        <v>0</v>
      </c>
      <c r="BI133" s="257">
        <f>IF(O133="nulová",K133,0)</f>
        <v>0</v>
      </c>
      <c r="BJ133" s="16" t="s">
        <v>117</v>
      </c>
      <c r="BK133" s="257">
        <f>ROUND(P133*H133,2)</f>
        <v>0</v>
      </c>
      <c r="BL133" s="16" t="s">
        <v>117</v>
      </c>
      <c r="BM133" s="256" t="s">
        <v>238</v>
      </c>
    </row>
    <row r="134" s="2" customFormat="1">
      <c r="A134" s="37"/>
      <c r="B134" s="38"/>
      <c r="C134" s="39"/>
      <c r="D134" s="258" t="s">
        <v>154</v>
      </c>
      <c r="E134" s="39"/>
      <c r="F134" s="259" t="s">
        <v>236</v>
      </c>
      <c r="G134" s="39"/>
      <c r="H134" s="39"/>
      <c r="I134" s="211"/>
      <c r="J134" s="211"/>
      <c r="K134" s="39"/>
      <c r="L134" s="39"/>
      <c r="M134" s="43"/>
      <c r="N134" s="260"/>
      <c r="O134" s="261"/>
      <c r="P134" s="91"/>
      <c r="Q134" s="91"/>
      <c r="R134" s="91"/>
      <c r="S134" s="91"/>
      <c r="T134" s="91"/>
      <c r="U134" s="91"/>
      <c r="V134" s="91"/>
      <c r="W134" s="91"/>
      <c r="X134" s="91"/>
      <c r="Y134" s="92"/>
      <c r="Z134" s="37"/>
      <c r="AA134" s="37"/>
      <c r="AB134" s="37"/>
      <c r="AC134" s="37"/>
      <c r="AD134" s="37"/>
      <c r="AE134" s="37"/>
      <c r="AT134" s="16" t="s">
        <v>154</v>
      </c>
      <c r="AU134" s="16" t="s">
        <v>84</v>
      </c>
    </row>
    <row r="135" s="2" customFormat="1" ht="24.15" customHeight="1">
      <c r="A135" s="37"/>
      <c r="B135" s="38"/>
      <c r="C135" s="244" t="s">
        <v>86</v>
      </c>
      <c r="D135" s="244" t="s">
        <v>148</v>
      </c>
      <c r="E135" s="245" t="s">
        <v>239</v>
      </c>
      <c r="F135" s="246" t="s">
        <v>240</v>
      </c>
      <c r="G135" s="247" t="s">
        <v>169</v>
      </c>
      <c r="H135" s="248">
        <v>43.061</v>
      </c>
      <c r="I135" s="249"/>
      <c r="J135" s="249"/>
      <c r="K135" s="250">
        <f>ROUND(P135*H135,2)</f>
        <v>0</v>
      </c>
      <c r="L135" s="246" t="s">
        <v>152</v>
      </c>
      <c r="M135" s="43"/>
      <c r="N135" s="251" t="s">
        <v>1</v>
      </c>
      <c r="O135" s="252" t="s">
        <v>42</v>
      </c>
      <c r="P135" s="253">
        <f>I135+J135</f>
        <v>0</v>
      </c>
      <c r="Q135" s="253">
        <f>ROUND(I135*H135,2)</f>
        <v>0</v>
      </c>
      <c r="R135" s="253">
        <f>ROUND(J135*H135,2)</f>
        <v>0</v>
      </c>
      <c r="S135" s="91"/>
      <c r="T135" s="254">
        <f>S135*H135</f>
        <v>0</v>
      </c>
      <c r="U135" s="254">
        <v>0</v>
      </c>
      <c r="V135" s="254">
        <f>U135*H135</f>
        <v>0</v>
      </c>
      <c r="W135" s="254">
        <v>0</v>
      </c>
      <c r="X135" s="254">
        <f>W135*H135</f>
        <v>0</v>
      </c>
      <c r="Y135" s="255" t="s">
        <v>1</v>
      </c>
      <c r="Z135" s="37"/>
      <c r="AA135" s="37"/>
      <c r="AB135" s="37"/>
      <c r="AC135" s="37"/>
      <c r="AD135" s="37"/>
      <c r="AE135" s="37"/>
      <c r="AR135" s="256" t="s">
        <v>117</v>
      </c>
      <c r="AT135" s="256" t="s">
        <v>148</v>
      </c>
      <c r="AU135" s="256" t="s">
        <v>84</v>
      </c>
      <c r="AY135" s="16" t="s">
        <v>145</v>
      </c>
      <c r="BE135" s="257">
        <f>IF(O135="základní",K135,0)</f>
        <v>0</v>
      </c>
      <c r="BF135" s="257">
        <f>IF(O135="snížená",K135,0)</f>
        <v>0</v>
      </c>
      <c r="BG135" s="257">
        <f>IF(O135="zákl. přenesená",K135,0)</f>
        <v>0</v>
      </c>
      <c r="BH135" s="257">
        <f>IF(O135="sníž. přenesená",K135,0)</f>
        <v>0</v>
      </c>
      <c r="BI135" s="257">
        <f>IF(O135="nulová",K135,0)</f>
        <v>0</v>
      </c>
      <c r="BJ135" s="16" t="s">
        <v>117</v>
      </c>
      <c r="BK135" s="257">
        <f>ROUND(P135*H135,2)</f>
        <v>0</v>
      </c>
      <c r="BL135" s="16" t="s">
        <v>117</v>
      </c>
      <c r="BM135" s="256" t="s">
        <v>241</v>
      </c>
    </row>
    <row r="136" s="2" customFormat="1">
      <c r="A136" s="37"/>
      <c r="B136" s="38"/>
      <c r="C136" s="39"/>
      <c r="D136" s="258" t="s">
        <v>154</v>
      </c>
      <c r="E136" s="39"/>
      <c r="F136" s="259" t="s">
        <v>242</v>
      </c>
      <c r="G136" s="39"/>
      <c r="H136" s="39"/>
      <c r="I136" s="211"/>
      <c r="J136" s="211"/>
      <c r="K136" s="39"/>
      <c r="L136" s="39"/>
      <c r="M136" s="43"/>
      <c r="N136" s="260"/>
      <c r="O136" s="261"/>
      <c r="P136" s="91"/>
      <c r="Q136" s="91"/>
      <c r="R136" s="91"/>
      <c r="S136" s="91"/>
      <c r="T136" s="91"/>
      <c r="U136" s="91"/>
      <c r="V136" s="91"/>
      <c r="W136" s="91"/>
      <c r="X136" s="91"/>
      <c r="Y136" s="92"/>
      <c r="Z136" s="37"/>
      <c r="AA136" s="37"/>
      <c r="AB136" s="37"/>
      <c r="AC136" s="37"/>
      <c r="AD136" s="37"/>
      <c r="AE136" s="37"/>
      <c r="AT136" s="16" t="s">
        <v>154</v>
      </c>
      <c r="AU136" s="16" t="s">
        <v>84</v>
      </c>
    </row>
    <row r="137" s="2" customFormat="1">
      <c r="A137" s="37"/>
      <c r="B137" s="38"/>
      <c r="C137" s="39"/>
      <c r="D137" s="258" t="s">
        <v>156</v>
      </c>
      <c r="E137" s="39"/>
      <c r="F137" s="262" t="s">
        <v>243</v>
      </c>
      <c r="G137" s="39"/>
      <c r="H137" s="39"/>
      <c r="I137" s="211"/>
      <c r="J137" s="211"/>
      <c r="K137" s="39"/>
      <c r="L137" s="39"/>
      <c r="M137" s="43"/>
      <c r="N137" s="260"/>
      <c r="O137" s="261"/>
      <c r="P137" s="91"/>
      <c r="Q137" s="91"/>
      <c r="R137" s="91"/>
      <c r="S137" s="91"/>
      <c r="T137" s="91"/>
      <c r="U137" s="91"/>
      <c r="V137" s="91"/>
      <c r="W137" s="91"/>
      <c r="X137" s="91"/>
      <c r="Y137" s="92"/>
      <c r="Z137" s="37"/>
      <c r="AA137" s="37"/>
      <c r="AB137" s="37"/>
      <c r="AC137" s="37"/>
      <c r="AD137" s="37"/>
      <c r="AE137" s="37"/>
      <c r="AT137" s="16" t="s">
        <v>156</v>
      </c>
      <c r="AU137" s="16" t="s">
        <v>84</v>
      </c>
    </row>
    <row r="138" s="2" customFormat="1" ht="24.15" customHeight="1">
      <c r="A138" s="37"/>
      <c r="B138" s="38"/>
      <c r="C138" s="244" t="s">
        <v>166</v>
      </c>
      <c r="D138" s="244" t="s">
        <v>148</v>
      </c>
      <c r="E138" s="245" t="s">
        <v>244</v>
      </c>
      <c r="F138" s="246" t="s">
        <v>245</v>
      </c>
      <c r="G138" s="247" t="s">
        <v>169</v>
      </c>
      <c r="H138" s="248">
        <v>51.145000000000003</v>
      </c>
      <c r="I138" s="249"/>
      <c r="J138" s="249"/>
      <c r="K138" s="250">
        <f>ROUND(P138*H138,2)</f>
        <v>0</v>
      </c>
      <c r="L138" s="246" t="s">
        <v>152</v>
      </c>
      <c r="M138" s="43"/>
      <c r="N138" s="251" t="s">
        <v>1</v>
      </c>
      <c r="O138" s="252" t="s">
        <v>42</v>
      </c>
      <c r="P138" s="253">
        <f>I138+J138</f>
        <v>0</v>
      </c>
      <c r="Q138" s="253">
        <f>ROUND(I138*H138,2)</f>
        <v>0</v>
      </c>
      <c r="R138" s="253">
        <f>ROUND(J138*H138,2)</f>
        <v>0</v>
      </c>
      <c r="S138" s="91"/>
      <c r="T138" s="254">
        <f>S138*H138</f>
        <v>0</v>
      </c>
      <c r="U138" s="254">
        <v>0</v>
      </c>
      <c r="V138" s="254">
        <f>U138*H138</f>
        <v>0</v>
      </c>
      <c r="W138" s="254">
        <v>0</v>
      </c>
      <c r="X138" s="254">
        <f>W138*H138</f>
        <v>0</v>
      </c>
      <c r="Y138" s="255" t="s">
        <v>1</v>
      </c>
      <c r="Z138" s="37"/>
      <c r="AA138" s="37"/>
      <c r="AB138" s="37"/>
      <c r="AC138" s="37"/>
      <c r="AD138" s="37"/>
      <c r="AE138" s="37"/>
      <c r="AR138" s="256" t="s">
        <v>117</v>
      </c>
      <c r="AT138" s="256" t="s">
        <v>148</v>
      </c>
      <c r="AU138" s="256" t="s">
        <v>84</v>
      </c>
      <c r="AY138" s="16" t="s">
        <v>145</v>
      </c>
      <c r="BE138" s="257">
        <f>IF(O138="základní",K138,0)</f>
        <v>0</v>
      </c>
      <c r="BF138" s="257">
        <f>IF(O138="snížená",K138,0)</f>
        <v>0</v>
      </c>
      <c r="BG138" s="257">
        <f>IF(O138="zákl. přenesená",K138,0)</f>
        <v>0</v>
      </c>
      <c r="BH138" s="257">
        <f>IF(O138="sníž. přenesená",K138,0)</f>
        <v>0</v>
      </c>
      <c r="BI138" s="257">
        <f>IF(O138="nulová",K138,0)</f>
        <v>0</v>
      </c>
      <c r="BJ138" s="16" t="s">
        <v>117</v>
      </c>
      <c r="BK138" s="257">
        <f>ROUND(P138*H138,2)</f>
        <v>0</v>
      </c>
      <c r="BL138" s="16" t="s">
        <v>117</v>
      </c>
      <c r="BM138" s="256" t="s">
        <v>246</v>
      </c>
    </row>
    <row r="139" s="2" customFormat="1">
      <c r="A139" s="37"/>
      <c r="B139" s="38"/>
      <c r="C139" s="39"/>
      <c r="D139" s="258" t="s">
        <v>154</v>
      </c>
      <c r="E139" s="39"/>
      <c r="F139" s="259" t="s">
        <v>247</v>
      </c>
      <c r="G139" s="39"/>
      <c r="H139" s="39"/>
      <c r="I139" s="211"/>
      <c r="J139" s="211"/>
      <c r="K139" s="39"/>
      <c r="L139" s="39"/>
      <c r="M139" s="43"/>
      <c r="N139" s="260"/>
      <c r="O139" s="261"/>
      <c r="P139" s="91"/>
      <c r="Q139" s="91"/>
      <c r="R139" s="91"/>
      <c r="S139" s="91"/>
      <c r="T139" s="91"/>
      <c r="U139" s="91"/>
      <c r="V139" s="91"/>
      <c r="W139" s="91"/>
      <c r="X139" s="91"/>
      <c r="Y139" s="92"/>
      <c r="Z139" s="37"/>
      <c r="AA139" s="37"/>
      <c r="AB139" s="37"/>
      <c r="AC139" s="37"/>
      <c r="AD139" s="37"/>
      <c r="AE139" s="37"/>
      <c r="AT139" s="16" t="s">
        <v>154</v>
      </c>
      <c r="AU139" s="16" t="s">
        <v>84</v>
      </c>
    </row>
    <row r="140" s="2" customFormat="1">
      <c r="A140" s="37"/>
      <c r="B140" s="38"/>
      <c r="C140" s="39"/>
      <c r="D140" s="258" t="s">
        <v>156</v>
      </c>
      <c r="E140" s="39"/>
      <c r="F140" s="262" t="s">
        <v>243</v>
      </c>
      <c r="G140" s="39"/>
      <c r="H140" s="39"/>
      <c r="I140" s="211"/>
      <c r="J140" s="211"/>
      <c r="K140" s="39"/>
      <c r="L140" s="39"/>
      <c r="M140" s="43"/>
      <c r="N140" s="260"/>
      <c r="O140" s="261"/>
      <c r="P140" s="91"/>
      <c r="Q140" s="91"/>
      <c r="R140" s="91"/>
      <c r="S140" s="91"/>
      <c r="T140" s="91"/>
      <c r="U140" s="91"/>
      <c r="V140" s="91"/>
      <c r="W140" s="91"/>
      <c r="X140" s="91"/>
      <c r="Y140" s="92"/>
      <c r="Z140" s="37"/>
      <c r="AA140" s="37"/>
      <c r="AB140" s="37"/>
      <c r="AC140" s="37"/>
      <c r="AD140" s="37"/>
      <c r="AE140" s="37"/>
      <c r="AT140" s="16" t="s">
        <v>156</v>
      </c>
      <c r="AU140" s="16" t="s">
        <v>84</v>
      </c>
    </row>
    <row r="141" s="2" customFormat="1" ht="55.5" customHeight="1">
      <c r="A141" s="37"/>
      <c r="B141" s="38"/>
      <c r="C141" s="244" t="s">
        <v>117</v>
      </c>
      <c r="D141" s="244" t="s">
        <v>148</v>
      </c>
      <c r="E141" s="245" t="s">
        <v>248</v>
      </c>
      <c r="F141" s="246" t="s">
        <v>249</v>
      </c>
      <c r="G141" s="247" t="s">
        <v>237</v>
      </c>
      <c r="H141" s="298"/>
      <c r="I141" s="249"/>
      <c r="J141" s="249"/>
      <c r="K141" s="250">
        <f>ROUND(P141*H141,2)</f>
        <v>0</v>
      </c>
      <c r="L141" s="246" t="s">
        <v>152</v>
      </c>
      <c r="M141" s="43"/>
      <c r="N141" s="251" t="s">
        <v>1</v>
      </c>
      <c r="O141" s="252" t="s">
        <v>42</v>
      </c>
      <c r="P141" s="253">
        <f>I141+J141</f>
        <v>0</v>
      </c>
      <c r="Q141" s="253">
        <f>ROUND(I141*H141,2)</f>
        <v>0</v>
      </c>
      <c r="R141" s="253">
        <f>ROUND(J141*H141,2)</f>
        <v>0</v>
      </c>
      <c r="S141" s="91"/>
      <c r="T141" s="254">
        <f>S141*H141</f>
        <v>0</v>
      </c>
      <c r="U141" s="254">
        <v>0</v>
      </c>
      <c r="V141" s="254">
        <f>U141*H141</f>
        <v>0</v>
      </c>
      <c r="W141" s="254">
        <v>0</v>
      </c>
      <c r="X141" s="254">
        <f>W141*H141</f>
        <v>0</v>
      </c>
      <c r="Y141" s="255" t="s">
        <v>1</v>
      </c>
      <c r="Z141" s="37"/>
      <c r="AA141" s="37"/>
      <c r="AB141" s="37"/>
      <c r="AC141" s="37"/>
      <c r="AD141" s="37"/>
      <c r="AE141" s="37"/>
      <c r="AR141" s="256" t="s">
        <v>117</v>
      </c>
      <c r="AT141" s="256" t="s">
        <v>148</v>
      </c>
      <c r="AU141" s="256" t="s">
        <v>84</v>
      </c>
      <c r="AY141" s="16" t="s">
        <v>145</v>
      </c>
      <c r="BE141" s="257">
        <f>IF(O141="základní",K141,0)</f>
        <v>0</v>
      </c>
      <c r="BF141" s="257">
        <f>IF(O141="snížená",K141,0)</f>
        <v>0</v>
      </c>
      <c r="BG141" s="257">
        <f>IF(O141="zákl. přenesená",K141,0)</f>
        <v>0</v>
      </c>
      <c r="BH141" s="257">
        <f>IF(O141="sníž. přenesená",K141,0)</f>
        <v>0</v>
      </c>
      <c r="BI141" s="257">
        <f>IF(O141="nulová",K141,0)</f>
        <v>0</v>
      </c>
      <c r="BJ141" s="16" t="s">
        <v>117</v>
      </c>
      <c r="BK141" s="257">
        <f>ROUND(P141*H141,2)</f>
        <v>0</v>
      </c>
      <c r="BL141" s="16" t="s">
        <v>117</v>
      </c>
      <c r="BM141" s="256" t="s">
        <v>250</v>
      </c>
    </row>
    <row r="142" s="2" customFormat="1">
      <c r="A142" s="37"/>
      <c r="B142" s="38"/>
      <c r="C142" s="39"/>
      <c r="D142" s="258" t="s">
        <v>154</v>
      </c>
      <c r="E142" s="39"/>
      <c r="F142" s="259" t="s">
        <v>249</v>
      </c>
      <c r="G142" s="39"/>
      <c r="H142" s="39"/>
      <c r="I142" s="211"/>
      <c r="J142" s="211"/>
      <c r="K142" s="39"/>
      <c r="L142" s="39"/>
      <c r="M142" s="43"/>
      <c r="N142" s="260"/>
      <c r="O142" s="261"/>
      <c r="P142" s="91"/>
      <c r="Q142" s="91"/>
      <c r="R142" s="91"/>
      <c r="S142" s="91"/>
      <c r="T142" s="91"/>
      <c r="U142" s="91"/>
      <c r="V142" s="91"/>
      <c r="W142" s="91"/>
      <c r="X142" s="91"/>
      <c r="Y142" s="92"/>
      <c r="Z142" s="37"/>
      <c r="AA142" s="37"/>
      <c r="AB142" s="37"/>
      <c r="AC142" s="37"/>
      <c r="AD142" s="37"/>
      <c r="AE142" s="37"/>
      <c r="AT142" s="16" t="s">
        <v>154</v>
      </c>
      <c r="AU142" s="16" t="s">
        <v>84</v>
      </c>
    </row>
    <row r="143" s="2" customFormat="1" ht="37.8" customHeight="1">
      <c r="A143" s="37"/>
      <c r="B143" s="38"/>
      <c r="C143" s="244" t="s">
        <v>146</v>
      </c>
      <c r="D143" s="244" t="s">
        <v>148</v>
      </c>
      <c r="E143" s="245" t="s">
        <v>251</v>
      </c>
      <c r="F143" s="246" t="s">
        <v>252</v>
      </c>
      <c r="G143" s="247" t="s">
        <v>237</v>
      </c>
      <c r="H143" s="298"/>
      <c r="I143" s="249"/>
      <c r="J143" s="249"/>
      <c r="K143" s="250">
        <f>ROUND(P143*H143,2)</f>
        <v>0</v>
      </c>
      <c r="L143" s="246" t="s">
        <v>152</v>
      </c>
      <c r="M143" s="43"/>
      <c r="N143" s="251" t="s">
        <v>1</v>
      </c>
      <c r="O143" s="252" t="s">
        <v>42</v>
      </c>
      <c r="P143" s="253">
        <f>I143+J143</f>
        <v>0</v>
      </c>
      <c r="Q143" s="253">
        <f>ROUND(I143*H143,2)</f>
        <v>0</v>
      </c>
      <c r="R143" s="253">
        <f>ROUND(J143*H143,2)</f>
        <v>0</v>
      </c>
      <c r="S143" s="91"/>
      <c r="T143" s="254">
        <f>S143*H143</f>
        <v>0</v>
      </c>
      <c r="U143" s="254">
        <v>0</v>
      </c>
      <c r="V143" s="254">
        <f>U143*H143</f>
        <v>0</v>
      </c>
      <c r="W143" s="254">
        <v>0</v>
      </c>
      <c r="X143" s="254">
        <f>W143*H143</f>
        <v>0</v>
      </c>
      <c r="Y143" s="255" t="s">
        <v>1</v>
      </c>
      <c r="Z143" s="37"/>
      <c r="AA143" s="37"/>
      <c r="AB143" s="37"/>
      <c r="AC143" s="37"/>
      <c r="AD143" s="37"/>
      <c r="AE143" s="37"/>
      <c r="AR143" s="256" t="s">
        <v>117</v>
      </c>
      <c r="AT143" s="256" t="s">
        <v>148</v>
      </c>
      <c r="AU143" s="256" t="s">
        <v>84</v>
      </c>
      <c r="AY143" s="16" t="s">
        <v>145</v>
      </c>
      <c r="BE143" s="257">
        <f>IF(O143="základní",K143,0)</f>
        <v>0</v>
      </c>
      <c r="BF143" s="257">
        <f>IF(O143="snížená",K143,0)</f>
        <v>0</v>
      </c>
      <c r="BG143" s="257">
        <f>IF(O143="zákl. přenesená",K143,0)</f>
        <v>0</v>
      </c>
      <c r="BH143" s="257">
        <f>IF(O143="sníž. přenesená",K143,0)</f>
        <v>0</v>
      </c>
      <c r="BI143" s="257">
        <f>IF(O143="nulová",K143,0)</f>
        <v>0</v>
      </c>
      <c r="BJ143" s="16" t="s">
        <v>117</v>
      </c>
      <c r="BK143" s="257">
        <f>ROUND(P143*H143,2)</f>
        <v>0</v>
      </c>
      <c r="BL143" s="16" t="s">
        <v>117</v>
      </c>
      <c r="BM143" s="256" t="s">
        <v>253</v>
      </c>
    </row>
    <row r="144" s="2" customFormat="1">
      <c r="A144" s="37"/>
      <c r="B144" s="38"/>
      <c r="C144" s="39"/>
      <c r="D144" s="258" t="s">
        <v>154</v>
      </c>
      <c r="E144" s="39"/>
      <c r="F144" s="259" t="s">
        <v>252</v>
      </c>
      <c r="G144" s="39"/>
      <c r="H144" s="39"/>
      <c r="I144" s="211"/>
      <c r="J144" s="211"/>
      <c r="K144" s="39"/>
      <c r="L144" s="39"/>
      <c r="M144" s="43"/>
      <c r="N144" s="299"/>
      <c r="O144" s="300"/>
      <c r="P144" s="301"/>
      <c r="Q144" s="301"/>
      <c r="R144" s="301"/>
      <c r="S144" s="301"/>
      <c r="T144" s="301"/>
      <c r="U144" s="301"/>
      <c r="V144" s="301"/>
      <c r="W144" s="301"/>
      <c r="X144" s="301"/>
      <c r="Y144" s="302"/>
      <c r="Z144" s="37"/>
      <c r="AA144" s="37"/>
      <c r="AB144" s="37"/>
      <c r="AC144" s="37"/>
      <c r="AD144" s="37"/>
      <c r="AE144" s="37"/>
      <c r="AT144" s="16" t="s">
        <v>154</v>
      </c>
      <c r="AU144" s="16" t="s">
        <v>84</v>
      </c>
    </row>
    <row r="145" s="2" customFormat="1" ht="6.96" customHeight="1">
      <c r="A145" s="37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43"/>
      <c r="N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TrZg057ulxpXnlhcTzscHZMY+Dlc8zM/Em4qnwfWa8EL8+N3jbZ7H5phUJdEp756djr+/sTwBsr3UdwJP0ox6A==" hashValue="FBcn61NUcwmjxUiqpaByqPdConFX8LW9D4S060AZq6SDSad4MlxMLqOgLvk6rKO1ZLmNPmgGrcu/lL25fvlXRg==" algorithmName="SHA-512" password="CC35"/>
  <autoFilter ref="C130:L14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3:F103"/>
    <mergeCell ref="D104:F104"/>
    <mergeCell ref="D105:F105"/>
    <mergeCell ref="D106:F106"/>
    <mergeCell ref="D107:F107"/>
    <mergeCell ref="E119:H119"/>
    <mergeCell ref="E121:H121"/>
    <mergeCell ref="E123:H12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Střítezský Petr, Bc. Ing., DiS.</dc:creator>
  <cp:lastModifiedBy>Střítezský Petr, Bc. Ing., DiS.</cp:lastModifiedBy>
  <dcterms:created xsi:type="dcterms:W3CDTF">2024-01-22T07:08:39Z</dcterms:created>
  <dcterms:modified xsi:type="dcterms:W3CDTF">2024-01-22T07:08:42Z</dcterms:modified>
</cp:coreProperties>
</file>